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a7a4d215742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ver" sheetId="1" r:id="R0a784a4216b4477d"/>
    <x:sheet xmlns:r="http://schemas.openxmlformats.org/officeDocument/2006/relationships" name="Summary" sheetId="2" r:id="R3f32af8cb46d452b"/>
    <x:sheet xmlns:r="http://schemas.openxmlformats.org/officeDocument/2006/relationships" name="Unit FF&amp;E" sheetId="3" r:id="R1b3afbd08f234de5"/>
    <x:sheet xmlns:r="http://schemas.openxmlformats.org/officeDocument/2006/relationships" name="Shared CAPEX" sheetId="4" r:id="R40e867333017456b"/>
    <x:sheet xmlns:r="http://schemas.openxmlformats.org/officeDocument/2006/relationships" name="Recurring OS&amp;E" sheetId="5" r:id="R903a661aad3e4d1c"/>
    <x:sheet xmlns:r="http://schemas.openxmlformats.org/officeDocument/2006/relationships" name="Sources" sheetId="6" r:id="Rbc722664e57644da"/>
    <x:sheet xmlns:r="http://schemas.openxmlformats.org/officeDocument/2006/relationships" name="Checks" sheetId="7" r:id="R4859ed732f0d4eb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%"/>
    <x:numFmt numFmtId="201" formatCode="0.0%"/>
    <x:numFmt numFmtId="202" formatCode="#,##0 &quot;₽&quot;;[Red](#,##0 &quot;₽&quot;);-"/>
    <x:numFmt numFmtId="203" formatCode="#,##0.00"/>
  </x:numFmts>
  <x:fonts count="14">
    <x:font>
      <x:sz val="11"/>
      <x:name val="Carlito"/>
    </x:font>
    <x:font>
      <x:b/>
      <x:sz val="18"/>
      <x:color rgb="FFFFFFFF"/>
      <x:name val="Carlito"/>
    </x:font>
    <x:font>
      <x:sz val="9"/>
      <x:color rgb="FF4F5E55"/>
      <x:name val="Carlito"/>
    </x:font>
    <x:font>
      <x:b/>
      <x:sz val="11"/>
      <x:color rgb="FF173C2D"/>
      <x:name val="Carlito"/>
    </x:font>
    <x:font>
      <x:sz val="11"/>
      <x:color rgb="FF405047"/>
      <x:name val="Carlito"/>
    </x:font>
    <x:font>
      <x:sz val="10"/>
      <x:color rgb="FF405047"/>
      <x:name val="Carlito"/>
    </x:font>
    <x:font>
      <x:sz val="10"/>
      <x:color rgb="FF173C2D"/>
      <x:name val="Carlito"/>
    </x:font>
    <x:font>
      <x:b/>
      <x:sz val="9"/>
      <x:color rgb="FFFFFFFF"/>
      <x:name val="Carlito"/>
    </x:font>
    <x:font>
      <x:sz val="9"/>
      <x:color rgb="FF23372C"/>
      <x:name val="Carlito"/>
    </x:font>
    <x:font>
      <x:b/>
      <x:sz val="9"/>
      <x:color rgb="FF526F78"/>
      <x:name val="Carlito"/>
    </x:font>
    <x:font>
      <x:b/>
      <x:sz val="9"/>
      <x:color rgb="FF7A5A00"/>
      <x:name val="Carlito"/>
    </x:font>
    <x:font>
      <x:b/>
      <x:sz val="9"/>
      <x:color rgb="FF9B4E40"/>
      <x:name val="Carlito"/>
    </x:font>
    <x:font>
      <x:b/>
      <x:sz val="9"/>
      <x:color rgb="FF347054"/>
      <x:name val="Carlito"/>
    </x:font>
    <x:font>
      <x:b/>
      <x:sz val="9"/>
      <x:color rgb="FF173C2D"/>
      <x:name val="Carlito"/>
    </x:font>
  </x:fonts>
  <x:fills count="12">
    <x:fill>
      <x:patternFill patternType="none"/>
    </x:fill>
    <x:fill>
      <x:patternFill patternType="gray125"/>
    </x:fill>
    <x:fill>
      <x:patternFill patternType="solid">
        <x:fgColor rgb="FF173C2D"/>
      </x:patternFill>
    </x:fill>
    <x:fill>
      <x:patternFill patternType="solid">
        <x:fgColor rgb="FFE8E2D5"/>
      </x:patternFill>
    </x:fill>
    <x:fill>
      <x:patternFill patternType="solid">
        <x:fgColor rgb="FFD6B665"/>
      </x:patternFill>
    </x:fill>
    <x:fill>
      <x:patternFill patternType="solid">
        <x:fgColor rgb="FFEEF0E8"/>
      </x:patternFill>
    </x:fill>
    <x:fill>
      <x:patternFill patternType="solid">
        <x:fgColor rgb="FFFFFFFF"/>
      </x:patternFill>
    </x:fill>
    <x:fill>
      <x:patternFill patternType="solid">
        <x:fgColor rgb="FFF6F4EE"/>
      </x:patternFill>
    </x:fill>
    <x:fill>
      <x:patternFill patternType="solid">
        <x:fgColor rgb="FFE6EEF0"/>
      </x:patternFill>
    </x:fill>
    <x:fill>
      <x:patternFill patternType="solid">
        <x:fgColor rgb="FFFFF2CC"/>
      </x:patternFill>
    </x:fill>
    <x:fill>
      <x:patternFill patternType="solid">
        <x:fgColor rgb="FFF6E8E3"/>
      </x:patternFill>
    </x:fill>
    <x:fill>
      <x:patternFill patternType="solid">
        <x:fgColor rgb="FFE7F1E9"/>
      </x:patternFill>
    </x:fill>
  </x:fills>
  <x:borders count="13">
    <x:border/>
    <x:border>
      <x:left style="thin">
        <x:color rgb="FFD6DCD6"/>
      </x:left>
      <x:top style="thin">
        <x:color rgb="FFD6DCD6"/>
      </x:top>
    </x:border>
    <x:border>
      <x:top style="thin">
        <x:color rgb="FFD6DCD6"/>
      </x:top>
    </x:border>
    <x:border>
      <x:right style="thin">
        <x:color rgb="FFD6DCD6"/>
      </x:right>
      <x:top style="thin">
        <x:color rgb="FFD6DCD6"/>
      </x:top>
    </x:border>
    <x:border>
      <x:left style="thin">
        <x:color rgb="FFD6DCD6"/>
      </x:left>
    </x:border>
    <x:border>
      <x:right style="thin">
        <x:color rgb="FFD6DCD6"/>
      </x:right>
    </x:border>
    <x:border>
      <x:left style="thin">
        <x:color rgb="FFD6DCD6"/>
      </x:left>
      <x:bottom style="thin">
        <x:color rgb="FFD6DCD6"/>
      </x:bottom>
    </x:border>
    <x:border>
      <x:bottom style="thin">
        <x:color rgb="FFD6DCD6"/>
      </x:bottom>
    </x:border>
    <x:border>
      <x:right style="thin">
        <x:color rgb="FFD6DCD6"/>
      </x:right>
      <x:bottom style="thin">
        <x:color rgb="FFD6DCD6"/>
      </x:bottom>
    </x:border>
    <x:border>
      <x:bottom style="thin">
        <x:color rgb="FFD6B665"/>
      </x:bottom>
    </x:border>
    <x:border>
      <x:top style="thin">
        <x:color rgb="FFD6DCD6"/>
      </x:top>
      <x:bottom style="thin">
        <x:color rgb="FFD6DCD6"/>
      </x:bottom>
    </x:border>
    <x:border>
      <x:top style="double">
        <x:color rgb="FF173C2D"/>
      </x:top>
    </x:border>
    <x:border>
      <x:top style="double">
        <x:color rgb="FF173C2D"/>
      </x:top>
      <x:bottom style="thin">
        <x:color rgb="FFD6DCD6"/>
      </x:bottom>
    </x:border>
  </x:borders>
  <x:cellStyleXfs count="1">
    <x:xf numFmtId="0" fontId="0" fillId="0" borderId="0"/>
  </x:cellStyleXfs>
  <x:cellXfs count="13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3" fillId="5" borderId="0" xfId="0" applyNumberFormat="1" applyFont="1" applyFill="1" applyBorder="1"/>
    <x:xf numFmtId="0" fontId="4" fillId="0" borderId="0" xfId="0" applyNumberFormat="1" applyFont="1" applyFill="1" applyBorder="1"/>
    <x:xf numFmtId="200" fontId="4" fillId="0" borderId="0" xfId="0" applyNumberFormat="1" applyFont="1" applyFill="1" applyBorder="1"/>
    <x:xf numFmtId="201" fontId="4" fillId="0" borderId="0" xfId="0" applyNumberFormat="1" applyFont="1" applyFill="1" applyBorder="1"/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1" xfId="0" applyNumberFormat="1" applyFont="1" applyFill="1" applyBorder="1"/>
    <x:xf numFmtId="0" fontId="5" fillId="6" borderId="2" xfId="0" applyNumberFormat="1" applyFont="1" applyFill="1" applyBorder="1"/>
    <x:xf numFmtId="0" fontId="5" fillId="6" borderId="3" xfId="0" applyNumberFormat="1" applyFont="1" applyFill="1" applyBorder="1"/>
    <x:xf numFmtId="0" fontId="5" fillId="6" borderId="4" xfId="0" applyNumberFormat="1" applyFont="1" applyFill="1" applyBorder="1"/>
    <x:xf numFmtId="0" fontId="5" fillId="6" borderId="5" xfId="0" applyNumberFormat="1" applyFont="1" applyFill="1" applyBorder="1"/>
    <x:xf numFmtId="0" fontId="5" fillId="6" borderId="6" xfId="0" applyNumberFormat="1" applyFont="1" applyFill="1" applyBorder="1"/>
    <x:xf numFmtId="0" fontId="5" fillId="6" borderId="7" xfId="0" applyNumberFormat="1" applyFont="1" applyFill="1" applyBorder="1"/>
    <x:xf numFmtId="0" fontId="5" fillId="6" borderId="8" xfId="0" applyNumberFormat="1" applyFont="1" applyFill="1" applyBorder="1"/>
    <x:xf numFmtId="0" fontId="5" fillId="6" borderId="1" xfId="0" applyNumberFormat="1" applyFont="1" applyFill="1" applyBorder="1" applyAlignment="1">
      <x:alignment wrapText="1"/>
    </x:xf>
    <x:xf numFmtId="0" fontId="5" fillId="6" borderId="2" xfId="0" applyNumberFormat="1" applyFont="1" applyFill="1" applyBorder="1" applyAlignment="1">
      <x:alignment wrapText="1"/>
    </x:xf>
    <x:xf numFmtId="0" fontId="5" fillId="6" borderId="3" xfId="0" applyNumberFormat="1" applyFont="1" applyFill="1" applyBorder="1" applyAlignment="1">
      <x:alignment wrapText="1"/>
    </x:xf>
    <x:xf numFmtId="0" fontId="5" fillId="6" borderId="4" xfId="0" applyNumberFormat="1" applyFont="1" applyFill="1" applyBorder="1" applyAlignment="1">
      <x:alignment wrapText="1"/>
    </x:xf>
    <x:xf numFmtId="0" fontId="5" fillId="6" borderId="0" xfId="0" applyNumberFormat="1" applyFont="1" applyFill="1" applyBorder="1" applyAlignment="1">
      <x:alignment wrapText="1"/>
    </x:xf>
    <x:xf numFmtId="0" fontId="5" fillId="6" borderId="5" xfId="0" applyNumberFormat="1" applyFont="1" applyFill="1" applyBorder="1" applyAlignment="1">
      <x:alignment wrapText="1"/>
    </x:xf>
    <x:xf numFmtId="0" fontId="5" fillId="6" borderId="6" xfId="0" applyNumberFormat="1" applyFont="1" applyFill="1" applyBorder="1" applyAlignment="1">
      <x:alignment wrapText="1"/>
    </x:xf>
    <x:xf numFmtId="0" fontId="5" fillId="6" borderId="7" xfId="0" applyNumberFormat="1" applyFont="1" applyFill="1" applyBorder="1" applyAlignment="1">
      <x:alignment wrapText="1"/>
    </x:xf>
    <x:xf numFmtId="0" fontId="5" fillId="6" borderId="8" xfId="0" applyNumberFormat="1" applyFont="1" applyFill="1" applyBorder="1" applyAlignment="1">
      <x:alignment wrapText="1"/>
    </x:xf>
    <x:xf numFmtId="0" fontId="5" fillId="6" borderId="1" xfId="0" applyNumberFormat="1" applyFont="1" applyFill="1" applyBorder="1" applyAlignment="1">
      <x:alignment vertical="center" wrapText="1"/>
    </x:xf>
    <x:xf numFmtId="0" fontId="5" fillId="6" borderId="2" xfId="0" applyNumberFormat="1" applyFont="1" applyFill="1" applyBorder="1" applyAlignment="1">
      <x:alignment vertical="center" wrapText="1"/>
    </x:xf>
    <x:xf numFmtId="0" fontId="5" fillId="6" borderId="3" xfId="0" applyNumberFormat="1" applyFont="1" applyFill="1" applyBorder="1" applyAlignment="1">
      <x:alignment vertical="center" wrapText="1"/>
    </x:xf>
    <x:xf numFmtId="0" fontId="5" fillId="6" borderId="4" xfId="0" applyNumberFormat="1" applyFont="1" applyFill="1" applyBorder="1" applyAlignment="1">
      <x:alignment vertical="center" wrapText="1"/>
    </x:xf>
    <x:xf numFmtId="0" fontId="5" fillId="6" borderId="0" xfId="0" applyNumberFormat="1" applyFont="1" applyFill="1" applyBorder="1" applyAlignment="1">
      <x:alignment vertical="center" wrapText="1"/>
    </x:xf>
    <x:xf numFmtId="0" fontId="5" fillId="6" borderId="5" xfId="0" applyNumberFormat="1" applyFont="1" applyFill="1" applyBorder="1" applyAlignment="1">
      <x:alignment vertical="center" wrapText="1"/>
    </x:xf>
    <x:xf numFmtId="0" fontId="5" fillId="6" borderId="6" xfId="0" applyNumberFormat="1" applyFont="1" applyFill="1" applyBorder="1" applyAlignment="1">
      <x:alignment vertical="center" wrapText="1"/>
    </x:xf>
    <x:xf numFmtId="0" fontId="5" fillId="6" borderId="7" xfId="0" applyNumberFormat="1" applyFont="1" applyFill="1" applyBorder="1" applyAlignment="1">
      <x:alignment vertical="center" wrapText="1"/>
    </x:xf>
    <x:xf numFmtId="0" fontId="5" fillId="6" borderId="8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6" fillId="7" borderId="0" xfId="0" applyNumberFormat="1" applyFont="1" applyFill="1" applyBorder="1"/>
    <x:xf numFmtId="0" fontId="6" fillId="7" borderId="1" xfId="0" applyNumberFormat="1" applyFont="1" applyFill="1" applyBorder="1"/>
    <x:xf numFmtId="0" fontId="6" fillId="7" borderId="2" xfId="0" applyNumberFormat="1" applyFont="1" applyFill="1" applyBorder="1"/>
    <x:xf numFmtId="0" fontId="6" fillId="7" borderId="3" xfId="0" applyNumberFormat="1" applyFont="1" applyFill="1" applyBorder="1"/>
    <x:xf numFmtId="0" fontId="6" fillId="7" borderId="4" xfId="0" applyNumberFormat="1" applyFont="1" applyFill="1" applyBorder="1"/>
    <x:xf numFmtId="0" fontId="6" fillId="7" borderId="5" xfId="0" applyNumberFormat="1" applyFont="1" applyFill="1" applyBorder="1"/>
    <x:xf numFmtId="0" fontId="6" fillId="7" borderId="6" xfId="0" applyNumberFormat="1" applyFont="1" applyFill="1" applyBorder="1"/>
    <x:xf numFmtId="0" fontId="6" fillId="7" borderId="7" xfId="0" applyNumberFormat="1" applyFont="1" applyFill="1" applyBorder="1"/>
    <x:xf numFmtId="0" fontId="6" fillId="7" borderId="8" xfId="0" applyNumberFormat="1" applyFont="1" applyFill="1" applyBorder="1"/>
    <x:xf numFmtId="0" fontId="6" fillId="7" borderId="1" xfId="0" applyNumberFormat="1" applyFont="1" applyFill="1" applyBorder="1" applyAlignment="1">
      <x:alignment wrapText="1"/>
    </x:xf>
    <x:xf numFmtId="0" fontId="6" fillId="7" borderId="2" xfId="0" applyNumberFormat="1" applyFont="1" applyFill="1" applyBorder="1" applyAlignment="1">
      <x:alignment wrapText="1"/>
    </x:xf>
    <x:xf numFmtId="0" fontId="6" fillId="7" borderId="3" xfId="0" applyNumberFormat="1" applyFont="1" applyFill="1" applyBorder="1" applyAlignment="1">
      <x:alignment wrapText="1"/>
    </x:xf>
    <x:xf numFmtId="0" fontId="6" fillId="7" borderId="4" xfId="0" applyNumberFormat="1" applyFont="1" applyFill="1" applyBorder="1" applyAlignment="1">
      <x:alignment wrapText="1"/>
    </x:xf>
    <x:xf numFmtId="0" fontId="6" fillId="7" borderId="0" xfId="0" applyNumberFormat="1" applyFont="1" applyFill="1" applyBorder="1" applyAlignment="1">
      <x:alignment wrapText="1"/>
    </x:xf>
    <x:xf numFmtId="0" fontId="6" fillId="7" borderId="5" xfId="0" applyNumberFormat="1" applyFont="1" applyFill="1" applyBorder="1" applyAlignment="1">
      <x:alignment wrapText="1"/>
    </x:xf>
    <x:xf numFmtId="0" fontId="6" fillId="7" borderId="6" xfId="0" applyNumberFormat="1" applyFont="1" applyFill="1" applyBorder="1" applyAlignment="1">
      <x:alignment wrapText="1"/>
    </x:xf>
    <x:xf numFmtId="0" fontId="6" fillId="7" borderId="7" xfId="0" applyNumberFormat="1" applyFont="1" applyFill="1" applyBorder="1" applyAlignment="1">
      <x:alignment wrapText="1"/>
    </x:xf>
    <x:xf numFmtId="0" fontId="6" fillId="7" borderId="8" xfId="0" applyNumberFormat="1" applyFont="1" applyFill="1" applyBorder="1" applyAlignment="1">
      <x:alignment wrapText="1"/>
    </x:xf>
    <x:xf numFmtId="0" fontId="6" fillId="7" borderId="1" xfId="0" applyNumberFormat="1" applyFont="1" applyFill="1" applyBorder="1" applyAlignment="1">
      <x:alignment vertical="center" wrapText="1"/>
    </x:xf>
    <x:xf numFmtId="0" fontId="6" fillId="7" borderId="2" xfId="0" applyNumberFormat="1" applyFont="1" applyFill="1" applyBorder="1" applyAlignment="1">
      <x:alignment vertical="center" wrapText="1"/>
    </x:xf>
    <x:xf numFmtId="0" fontId="6" fillId="7" borderId="3" xfId="0" applyNumberFormat="1" applyFont="1" applyFill="1" applyBorder="1" applyAlignment="1">
      <x:alignment vertical="center" wrapText="1"/>
    </x:xf>
    <x:xf numFmtId="0" fontId="6" fillId="7" borderId="4" xfId="0" applyNumberFormat="1" applyFont="1" applyFill="1" applyBorder="1" applyAlignment="1">
      <x:alignment vertical="center" wrapText="1"/>
    </x:xf>
    <x:xf numFmtId="0" fontId="6" fillId="7" borderId="0" xfId="0" applyNumberFormat="1" applyFont="1" applyFill="1" applyBorder="1" applyAlignment="1">
      <x:alignment vertical="center" wrapText="1"/>
    </x:xf>
    <x:xf numFmtId="0" fontId="6" fillId="7" borderId="5" xfId="0" applyNumberFormat="1" applyFont="1" applyFill="1" applyBorder="1" applyAlignment="1">
      <x:alignment vertical="center" wrapText="1"/>
    </x:xf>
    <x:xf numFmtId="0" fontId="6" fillId="7" borderId="6" xfId="0" applyNumberFormat="1" applyFont="1" applyFill="1" applyBorder="1" applyAlignment="1">
      <x:alignment vertical="center" wrapText="1"/>
    </x:xf>
    <x:xf numFmtId="0" fontId="6" fillId="7" borderId="7" xfId="0" applyNumberFormat="1" applyFont="1" applyFill="1" applyBorder="1" applyAlignment="1">
      <x:alignment vertical="center" wrapText="1"/>
    </x:xf>
    <x:xf numFmtId="0" fontId="6" fillId="7" borderId="8" xfId="0" applyNumberFormat="1" applyFont="1" applyFill="1" applyBorder="1" applyAlignment="1">
      <x:alignment vertical="center" wrapText="1"/>
    </x:xf>
    <x:xf numFmtId="0" fontId="7" fillId="2" borderId="0" xfId="0" applyNumberFormat="1" applyFont="1" applyFill="1" applyBorder="1"/>
    <x:xf numFmtId="0" fontId="7" fillId="2" borderId="9" xfId="0" applyNumberFormat="1" applyFont="1" applyFill="1" applyBorder="1"/>
    <x:xf numFmtId="0" fontId="7" fillId="2" borderId="9" xfId="0" applyNumberFormat="1" applyFont="1" applyFill="1" applyBorder="1" applyAlignment="1">
      <x:alignment wrapText="1"/>
    </x:xf>
    <x:xf numFmtId="0" fontId="7" fillId="2" borderId="9" xfId="0" applyNumberFormat="1" applyFont="1" applyFill="1" applyBorder="1" applyAlignment="1">
      <x:alignment vertical="center" wrapText="1"/>
    </x:xf>
    <x:xf numFmtId="0" fontId="8" fillId="0" borderId="0" xfId="0" applyNumberFormat="1" applyFont="1" applyFill="1" applyBorder="1"/>
    <x:xf numFmtId="0" fontId="8" fillId="0" borderId="7" xfId="0" applyNumberFormat="1" applyFont="1" applyFill="1" applyBorder="1"/>
    <x:xf numFmtId="0" fontId="8" fillId="0" borderId="10" xfId="0" applyNumberFormat="1" applyFont="1" applyFill="1" applyBorder="1"/>
    <x:xf numFmtId="0" fontId="8" fillId="0" borderId="2" xfId="0" applyNumberFormat="1" applyFont="1" applyFill="1" applyBorder="1"/>
    <x:xf numFmtId="0" fontId="8" fillId="0" borderId="7" xfId="0" applyNumberFormat="1" applyFont="1" applyFill="1" applyBorder="1" applyAlignment="1">
      <x:alignment vertical="top"/>
    </x:xf>
    <x:xf numFmtId="0" fontId="8" fillId="0" borderId="10" xfId="0" applyNumberFormat="1" applyFont="1" applyFill="1" applyBorder="1" applyAlignment="1">
      <x:alignment vertical="top"/>
    </x:xf>
    <x:xf numFmtId="0" fontId="8" fillId="0" borderId="2" xfId="0" applyNumberFormat="1" applyFont="1" applyFill="1" applyBorder="1" applyAlignment="1">
      <x:alignment vertical="top"/>
    </x:xf>
    <x:xf numFmtId="0" fontId="3" fillId="3" borderId="0" xfId="0" applyNumberFormat="1" applyFont="1" applyFill="1" applyBorder="1"/>
    <x:xf numFmtId="0" fontId="3" fillId="3" borderId="11" xfId="0" applyNumberFormat="1" applyFont="1" applyFill="1" applyBorder="1"/>
    <x:xf numFmtId="202" fontId="8" fillId="0" borderId="7" xfId="0" applyNumberFormat="1" applyFont="1" applyFill="1" applyBorder="1" applyAlignment="1">
      <x:alignment vertical="top"/>
    </x:xf>
    <x:xf numFmtId="202" fontId="8" fillId="0" borderId="10" xfId="0" applyNumberFormat="1" applyFont="1" applyFill="1" applyBorder="1" applyAlignment="1">
      <x:alignment vertical="top"/>
    </x:xf>
    <x:xf numFmtId="202" fontId="8" fillId="0" borderId="2" xfId="0" applyNumberFormat="1" applyFont="1" applyFill="1" applyBorder="1" applyAlignment="1">
      <x:alignment vertical="top"/>
    </x:xf>
    <x:xf numFmtId="202" fontId="3" fillId="3" borderId="11" xfId="0" applyNumberFormat="1" applyFont="1" applyFill="1" applyBorder="1"/>
    <x:xf numFmtId="203" fontId="8" fillId="0" borderId="7" xfId="0" applyNumberFormat="1" applyFont="1" applyFill="1" applyBorder="1" applyAlignment="1">
      <x:alignment vertical="top"/>
    </x:xf>
    <x:xf numFmtId="203" fontId="8" fillId="0" borderId="10" xfId="0" applyNumberFormat="1" applyFont="1" applyFill="1" applyBorder="1" applyAlignment="1">
      <x:alignment vertical="top"/>
    </x:xf>
    <x:xf numFmtId="203" fontId="8" fillId="0" borderId="2" xfId="0" applyNumberFormat="1" applyFont="1" applyFill="1" applyBorder="1" applyAlignment="1">
      <x:alignment vertical="top"/>
    </x:xf>
    <x:xf numFmtId="0" fontId="8" fillId="0" borderId="7" xfId="0" applyNumberFormat="1" applyFont="1" applyFill="1" applyBorder="1" applyAlignment="1">
      <x:alignment vertical="top" wrapText="1"/>
    </x:xf>
    <x:xf numFmtId="0" fontId="8" fillId="0" borderId="10" xfId="0" applyNumberFormat="1" applyFont="1" applyFill="1" applyBorder="1" applyAlignment="1">
      <x:alignment vertical="top" wrapText="1"/>
    </x:xf>
    <x:xf numFmtId="0" fontId="8" fillId="0" borderId="2" xfId="0" applyNumberFormat="1" applyFont="1" applyFill="1" applyBorder="1" applyAlignment="1">
      <x:alignment vertical="top" wrapText="1"/>
    </x:xf>
    <x:xf numFmtId="0" fontId="8" fillId="8" borderId="7" xfId="0" applyNumberFormat="1" applyFont="1" applyFill="1" applyBorder="1" applyAlignment="1">
      <x:alignment vertical="top" wrapText="1"/>
    </x:xf>
    <x:xf numFmtId="0" fontId="9" fillId="8" borderId="7" xfId="0" applyNumberFormat="1" applyFont="1" applyFill="1" applyBorder="1" applyAlignment="1">
      <x:alignment vertical="top" wrapText="1"/>
    </x:xf>
    <x:xf numFmtId="0" fontId="8" fillId="8" borderId="10" xfId="0" applyNumberFormat="1" applyFont="1" applyFill="1" applyBorder="1" applyAlignment="1">
      <x:alignment vertical="top" wrapText="1"/>
    </x:xf>
    <x:xf numFmtId="0" fontId="9" fillId="8" borderId="10" xfId="0" applyNumberFormat="1" applyFont="1" applyFill="1" applyBorder="1" applyAlignment="1">
      <x:alignment vertical="top" wrapText="1"/>
    </x:xf>
    <x:xf numFmtId="0" fontId="8" fillId="9" borderId="10" xfId="0" applyNumberFormat="1" applyFont="1" applyFill="1" applyBorder="1" applyAlignment="1">
      <x:alignment vertical="top" wrapText="1"/>
    </x:xf>
    <x:xf numFmtId="0" fontId="10" fillId="9" borderId="10" xfId="0" applyNumberFormat="1" applyFont="1" applyFill="1" applyBorder="1" applyAlignment="1">
      <x:alignment vertical="top" wrapText="1"/>
    </x:xf>
    <x:xf numFmtId="0" fontId="8" fillId="10" borderId="10" xfId="0" applyNumberFormat="1" applyFont="1" applyFill="1" applyBorder="1" applyAlignment="1">
      <x:alignment vertical="top" wrapText="1"/>
    </x:xf>
    <x:xf numFmtId="0" fontId="11" fillId="10" borderId="10" xfId="0" applyNumberFormat="1" applyFont="1" applyFill="1" applyBorder="1" applyAlignment="1">
      <x:alignment vertical="top" wrapText="1"/>
    </x:xf>
    <x:xf numFmtId="0" fontId="8" fillId="11" borderId="10" xfId="0" applyNumberFormat="1" applyFont="1" applyFill="1" applyBorder="1" applyAlignment="1">
      <x:alignment vertical="top" wrapText="1"/>
    </x:xf>
    <x:xf numFmtId="0" fontId="12" fillId="11" borderId="10" xfId="0" applyNumberFormat="1" applyFont="1" applyFill="1" applyBorder="1" applyAlignment="1">
      <x:alignment vertical="top" wrapText="1"/>
    </x:xf>
    <x:xf numFmtId="0" fontId="8" fillId="10" borderId="2" xfId="0" applyNumberFormat="1" applyFont="1" applyFill="1" applyBorder="1" applyAlignment="1">
      <x:alignment vertical="top" wrapText="1"/>
    </x:xf>
    <x:xf numFmtId="0" fontId="11" fillId="10" borderId="2" xfId="0" applyNumberFormat="1" applyFont="1" applyFill="1" applyBorder="1" applyAlignment="1">
      <x:alignment vertical="top" wrapText="1"/>
    </x:xf>
    <x:xf numFmtId="0" fontId="8" fillId="11" borderId="7" xfId="0" applyNumberFormat="1" applyFont="1" applyFill="1" applyBorder="1" applyAlignment="1">
      <x:alignment vertical="top"/>
    </x:xf>
    <x:xf numFmtId="0" fontId="12" fillId="11" borderId="7" xfId="0" applyNumberFormat="1" applyFont="1" applyFill="1" applyBorder="1" applyAlignment="1">
      <x:alignment vertical="top"/>
    </x:xf>
    <x:xf numFmtId="0" fontId="8" fillId="11" borderId="10" xfId="0" applyNumberFormat="1" applyFont="1" applyFill="1" applyBorder="1" applyAlignment="1">
      <x:alignment vertical="top"/>
    </x:xf>
    <x:xf numFmtId="0" fontId="12" fillId="11" borderId="10" xfId="0" applyNumberFormat="1" applyFont="1" applyFill="1" applyBorder="1" applyAlignment="1">
      <x:alignment vertical="top"/>
    </x:xf>
    <x:xf numFmtId="0" fontId="8" fillId="9" borderId="10" xfId="0" applyNumberFormat="1" applyFont="1" applyFill="1" applyBorder="1" applyAlignment="1">
      <x:alignment vertical="top"/>
    </x:xf>
    <x:xf numFmtId="0" fontId="10" fillId="9" borderId="10" xfId="0" applyNumberFormat="1" applyFont="1" applyFill="1" applyBorder="1" applyAlignment="1">
      <x:alignment vertical="top"/>
    </x:xf>
    <x:xf numFmtId="0" fontId="8" fillId="10" borderId="10" xfId="0" applyNumberFormat="1" applyFont="1" applyFill="1" applyBorder="1" applyAlignment="1">
      <x:alignment vertical="top"/>
    </x:xf>
    <x:xf numFmtId="0" fontId="11" fillId="10" borderId="10" xfId="0" applyNumberFormat="1" applyFont="1" applyFill="1" applyBorder="1" applyAlignment="1">
      <x:alignment vertical="top"/>
    </x:xf>
    <x:xf numFmtId="0" fontId="8" fillId="8" borderId="10" xfId="0" applyNumberFormat="1" applyFont="1" applyFill="1" applyBorder="1" applyAlignment="1">
      <x:alignment vertical="top"/>
    </x:xf>
    <x:xf numFmtId="0" fontId="9" fillId="8" borderId="10" xfId="0" applyNumberFormat="1" applyFont="1" applyFill="1" applyBorder="1" applyAlignment="1">
      <x:alignment vertical="top"/>
    </x:xf>
    <x:xf numFmtId="0" fontId="8" fillId="8" borderId="2" xfId="0" applyNumberFormat="1" applyFont="1" applyFill="1" applyBorder="1" applyAlignment="1">
      <x:alignment vertical="top"/>
    </x:xf>
    <x:xf numFmtId="0" fontId="9" fillId="8" borderId="2" xfId="0" applyNumberFormat="1" applyFont="1" applyFill="1" applyBorder="1" applyAlignment="1">
      <x:alignment vertical="top"/>
    </x:xf>
    <x:xf numFmtId="202" fontId="8" fillId="0" borderId="7" xfId="0" applyNumberFormat="1" applyFont="1" applyFill="1" applyBorder="1" applyAlignment="1">
      <x:alignment vertical="top" wrapText="1"/>
    </x:xf>
    <x:xf numFmtId="203" fontId="8" fillId="0" borderId="7" xfId="0" applyNumberFormat="1" applyFont="1" applyFill="1" applyBorder="1" applyAlignment="1">
      <x:alignment vertical="top" wrapText="1"/>
    </x:xf>
    <x:xf numFmtId="202" fontId="8" fillId="0" borderId="10" xfId="0" applyNumberFormat="1" applyFont="1" applyFill="1" applyBorder="1" applyAlignment="1">
      <x:alignment vertical="top" wrapText="1"/>
    </x:xf>
    <x:xf numFmtId="203" fontId="8" fillId="0" borderId="10" xfId="0" applyNumberFormat="1" applyFont="1" applyFill="1" applyBorder="1" applyAlignment="1">
      <x:alignment vertical="top" wrapText="1"/>
    </x:xf>
    <x:xf numFmtId="202" fontId="8" fillId="0" borderId="2" xfId="0" applyNumberFormat="1" applyFont="1" applyFill="1" applyBorder="1" applyAlignment="1">
      <x:alignment vertical="top" wrapText="1"/>
    </x:xf>
    <x:xf numFmtId="203" fontId="8" fillId="0" borderId="2" xfId="0" applyNumberFormat="1" applyFont="1" applyFill="1" applyBorder="1" applyAlignment="1">
      <x:alignment vertical="top" wrapText="1"/>
    </x:xf>
    <x:xf numFmtId="0" fontId="8" fillId="8" borderId="2" xfId="0" applyNumberFormat="1" applyFont="1" applyFill="1" applyBorder="1" applyAlignment="1">
      <x:alignment vertical="top" wrapText="1"/>
    </x:xf>
    <x:xf numFmtId="0" fontId="9" fillId="8" borderId="2" xfId="0" applyNumberFormat="1" applyFont="1" applyFill="1" applyBorder="1" applyAlignment="1">
      <x:alignment vertical="top" wrapText="1"/>
    </x:xf>
    <x:xf numFmtId="0" fontId="8" fillId="3" borderId="10" xfId="0" applyNumberFormat="1" applyFont="1" applyFill="1" applyBorder="1" applyAlignment="1">
      <x:alignment vertical="top"/>
    </x:xf>
    <x:xf numFmtId="0" fontId="13" fillId="3" borderId="10" xfId="0" applyNumberFormat="1" applyFont="1" applyFill="1" applyBorder="1" applyAlignment="1">
      <x:alignment vertical="top"/>
    </x:xf>
    <x:xf numFmtId="0" fontId="13" fillId="3" borderId="12" xfId="0" applyNumberFormat="1" applyFont="1" applyFill="1" applyBorder="1" applyAlignment="1">
      <x:alignment vertical="top"/>
    </x:xf>
    <x:xf numFmtId="202" fontId="13" fillId="3" borderId="12" xfId="0" applyNumberFormat="1" applyFont="1" applyFill="1" applyBorder="1" applyAlignment="1">
      <x:alignment vertical="top"/>
    </x:xf>
    <x:xf numFmtId="0" fontId="8" fillId="11" borderId="2" xfId="0" applyNumberFormat="1" applyFont="1" applyFill="1" applyBorder="1" applyAlignment="1">
      <x:alignment vertical="top"/>
    </x:xf>
    <x:xf numFmtId="0" fontId="12" fillId="11" borderId="2" xfId="0" applyNumberFormat="1" applyFont="1" applyFill="1" applyBorder="1" applyAlignment="1">
      <x:alignment vertical="top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dc23c69546451f" /><Relationship Type="http://schemas.openxmlformats.org/officeDocument/2006/relationships/theme" Target="/xl/theme/theme1.xml" Id="Ra64a1ea095f14fb2" /><Relationship Type="http://schemas.openxmlformats.org/officeDocument/2006/relationships/sharedStrings" Target="/xl/sharedStrings.xml" Id="Rb52813ec1e474de3" /><Relationship Type="http://schemas.openxmlformats.org/officeDocument/2006/relationships/worksheet" Target="/xl/worksheets/sheet1.xml" Id="R0a784a4216b4477d" /><Relationship Type="http://schemas.openxmlformats.org/officeDocument/2006/relationships/worksheet" Target="/xl/worksheets/sheet2.xml" Id="R3f32af8cb46d452b" /><Relationship Type="http://schemas.openxmlformats.org/officeDocument/2006/relationships/worksheet" Target="/xl/worksheets/sheet3.xml" Id="R1b3afbd08f234de5" /><Relationship Type="http://schemas.openxmlformats.org/officeDocument/2006/relationships/worksheet" Target="/xl/worksheets/sheet4.xml" Id="R40e867333017456b" /><Relationship Type="http://schemas.openxmlformats.org/officeDocument/2006/relationships/worksheet" Target="/xl/worksheets/sheet5.xml" Id="R903a661aad3e4d1c" /><Relationship Type="http://schemas.openxmlformats.org/officeDocument/2006/relationships/worksheet" Target="/xl/worksheets/sheet6.xml" Id="Rbc722664e57644da" /><Relationship Type="http://schemas.openxmlformats.org/officeDocument/2006/relationships/worksheet" Target="/xl/worksheets/sheet7.xml" Id="R4859ed732f0d4eb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3" hidden="0" customWidth="1"/>
    <x:col min="3" max="3" width="4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 ht="34" customHeight="1">
      <x:c r="A1" s="3" t="str">
        <x:v>Парк Отель Сказка · Procurement Model v0.2</x:v>
      </x:c>
      <x:c r="B1" s="3"/>
      <x:c r="C1" s="3"/>
      <x:c r="D1" s="3"/>
      <x:c r="E1" s="3"/>
      <x:c r="F1" s="3"/>
      <x:c r="G1" s="3"/>
      <x:c r="H1" s="3"/>
    </x:row>
    <x:row r="2" ht="30" customHeight="1">
      <x:c r="A2" s="7" t="str">
        <x:v>FF&amp;E, OS&amp;E, retail-карточки, ресепшн, прачечная, склад, наружное освещение · срез 16.07.2026</x:v>
      </x:c>
      <x:c r="B2" s="7"/>
      <x:c r="C2" s="7"/>
      <x:c r="D2" s="7"/>
      <x:c r="E2" s="7"/>
      <x:c r="F2" s="7"/>
      <x:c r="G2" s="7"/>
      <x:c r="H2" s="7"/>
    </x:row>
    <x:row r="4" ht="28" customHeight="1">
      <x:c r="A4" s="10" t="str">
        <x:v>ТОЧНАЯ АРИФМЕТИКА · НЕ ФИКСИРОВАННАЯ ЦЕНА ПОСТАВКИ</x:v>
      </x:c>
      <x:c r="B4" s="10"/>
      <x:c r="C4" s="10"/>
      <x:c r="D4" s="10"/>
      <x:c r="E4" s="10"/>
      <x:c r="F4" s="10"/>
      <x:c r="G4" s="10"/>
      <x:c r="H4" s="10"/>
    </x:row>
    <x:row r="6">
      <x:c r="A6" s="12" t="str">
        <x:v>Версия</x:v>
      </x:c>
      <x:c r="B6" s="13" t="str">
        <x:v>0.2</x:v>
      </x:c>
      <x:c r="D6" s="35" t="str">
        <x:v>Арифметика по выбранной спецификации. Цены Лемана ПРО, Ozon и Wildberries — retail-срез на 16.07.2026 и могут зависеть от города, аккаунта, способа оплаты и наличия. Для G3 заменить retail на B2B КП и total landed cost. Земля не включена. Итоги включают резерв 7,5%. Стартовый склад расходников рассчитывается как один месяц годовой потребности.</x:v>
      </x:c>
      <x:c r="E6" s="36"/>
      <x:c r="F6" s="36"/>
      <x:c r="G6" s="36"/>
      <x:c r="H6" s="37"/>
    </x:row>
    <x:row r="7">
      <x:c r="A7" s="12" t="str">
        <x:v>Дата ценового среза</x:v>
      </x:c>
      <x:c r="B7" s="13" t="str">
        <x:v>2026-07-16</x:v>
      </x:c>
      <x:c r="D7" s="38"/>
      <x:c r="E7" s="39"/>
      <x:c r="F7" s="39"/>
      <x:c r="G7" s="39"/>
      <x:c r="H7" s="40"/>
    </x:row>
    <x:row r="8">
      <x:c r="A8" s="12" t="str">
        <x:v>Валюта</x:v>
      </x:c>
      <x:c r="B8" s="13" t="str">
        <x:v>RUB, цены с НДС</x:v>
      </x:c>
      <x:c r="D8" s="38"/>
      <x:c r="E8" s="39"/>
      <x:c r="F8" s="39"/>
      <x:c r="G8" s="39"/>
      <x:c r="H8" s="40"/>
    </x:row>
    <x:row r="9">
      <x:c r="A9" s="12" t="str">
        <x:v>Портфели</x:v>
      </x:c>
      <x:c r="B9" s="13" t="str">
        <x:v>1/2/1 и 4/12/4</x:v>
      </x:c>
      <x:c r="D9" s="38"/>
      <x:c r="E9" s="39"/>
      <x:c r="F9" s="39"/>
      <x:c r="G9" s="39"/>
      <x:c r="H9" s="40"/>
    </x:row>
    <x:row r="10">
      <x:c r="A10" s="12" t="str">
        <x:v>Загрузка</x:v>
      </x:c>
      <x:c r="B10" s="14" t="n">
        <x:v>0.55</x:v>
      </x:c>
      <x:c r="D10" s="38"/>
      <x:c r="E10" s="39"/>
      <x:c r="F10" s="39"/>
      <x:c r="G10" s="39"/>
      <x:c r="H10" s="40"/>
    </x:row>
    <x:row r="11">
      <x:c r="A11" s="12" t="str">
        <x:v>Средняя бронь, ночей</x:v>
      </x:c>
      <x:c r="B11" s="13" t="n">
        <x:v>2.2</x:v>
      </x:c>
      <x:c r="D11" s="38"/>
      <x:c r="E11" s="39"/>
      <x:c r="F11" s="39"/>
      <x:c r="G11" s="39"/>
      <x:c r="H11" s="40"/>
    </x:row>
    <x:row r="12">
      <x:c r="A12" s="12" t="str">
        <x:v>Резерв закупки</x:v>
      </x:c>
      <x:c r="B12" s="15" t="n">
        <x:v>0.075</x:v>
      </x:c>
      <x:c r="D12" s="38"/>
      <x:c r="E12" s="39"/>
      <x:c r="F12" s="39"/>
      <x:c r="G12" s="39"/>
      <x:c r="H12" s="40"/>
    </x:row>
    <x:row r="13">
      <x:c r="A13" s="12" t="str">
        <x:v>Owner</x:v>
      </x:c>
      <x:c r="B13" s="13" t="str">
        <x:v>Commercial + Product + CFO</x:v>
      </x:c>
      <x:c r="D13" s="41"/>
      <x:c r="E13" s="42"/>
      <x:c r="F13" s="42"/>
      <x:c r="G13" s="42"/>
      <x:c r="H13" s="43"/>
    </x:row>
    <x:row r="16">
      <x:c r="A16" s="63" t="str">
        <x:v>Как пользоваться
1. Unit FF&amp;E — комплектация одного дома каждого типа.
2. Shared CAPEX — общие зоны и дорожное освещение.
3. Recurring OS&amp;E — расход на бронь/оборот/SPA-сессию и годовой run-rate.
4. Sources — публичные источники и RFQ gaps.
5. Checks — контроль связности модели.</x:v>
      </x:c>
      <x:c r="B16" s="64"/>
      <x:c r="C16" s="64"/>
      <x:c r="D16" s="64"/>
      <x:c r="E16" s="64"/>
      <x:c r="F16" s="64"/>
      <x:c r="G16" s="64"/>
      <x:c r="H16" s="65"/>
    </x:row>
    <x:row r="17">
      <x:c r="A17" s="66"/>
      <x:c r="B17" s="67"/>
      <x:c r="C17" s="67"/>
      <x:c r="D17" s="67"/>
      <x:c r="E17" s="67"/>
      <x:c r="F17" s="67"/>
      <x:c r="G17" s="67"/>
      <x:c r="H17" s="68"/>
    </x:row>
    <x:row r="18">
      <x:c r="A18" s="66"/>
      <x:c r="B18" s="67"/>
      <x:c r="C18" s="67"/>
      <x:c r="D18" s="67"/>
      <x:c r="E18" s="67"/>
      <x:c r="F18" s="67"/>
      <x:c r="G18" s="67"/>
      <x:c r="H18" s="68"/>
    </x:row>
    <x:row r="19">
      <x:c r="A19" s="66"/>
      <x:c r="B19" s="67"/>
      <x:c r="C19" s="67"/>
      <x:c r="D19" s="67"/>
      <x:c r="E19" s="67"/>
      <x:c r="F19" s="67"/>
      <x:c r="G19" s="67"/>
      <x:c r="H19" s="68"/>
    </x:row>
    <x:row r="20">
      <x:c r="A20" s="69"/>
      <x:c r="B20" s="70"/>
      <x:c r="C20" s="70"/>
      <x:c r="D20" s="70"/>
      <x:c r="E20" s="70"/>
      <x:c r="F20" s="70"/>
      <x:c r="G20" s="70"/>
      <x:c r="H20" s="71"/>
    </x:row>
  </x:sheetData>
  <x:mergeCells>
    <x:mergeCell ref="A1:H1"/>
    <x:mergeCell ref="A2:H2"/>
    <x:mergeCell ref="A4:H4"/>
    <x:mergeCell ref="D6:H13"/>
    <x:mergeCell ref="A16:H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22" hidden="0" customWidth="1"/>
    <x:col min="3" max="3" width="22" hidden="0" customWidth="1"/>
    <x:col min="4" max="4" width="4" hidden="0" customWidth="1"/>
    <x:col min="5" max="5" width="18" hidden="0" customWidth="1"/>
    <x:col min="6" max="6" width="22" hidden="0" customWidth="1"/>
    <x:col min="7" max="7" width="22" hidden="0" customWidth="1"/>
    <x:col min="8" max="8" width="14" hidden="0" customWidth="1"/>
    <x:col min="9" max="9" width="14" hidden="0" customWidth="1"/>
    <x:col min="10" max="10" width="14" hidden="0" customWidth="1"/>
  </x:cols>
  <x:sheetData>
    <x:row r="1" ht="34" customHeight="1">
      <x:c r="A1" s="3" t="str">
        <x:v>Закупочная смета · Executive Summary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0" customHeight="1">
      <x:c r="A2" s="7" t="str">
        <x:v>Разовые закупки, резерв и месячный стартовый склад. Все значения с НДС, земля исключена.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4" ht="26" customHeight="1">
      <x:c r="A4" s="9" t="str">
        <x:v>КЛЮЧЕВЫЕ ИТОГИ</x:v>
      </x:c>
      <x:c r="B4" s="9"/>
      <x:c r="C4" s="9"/>
      <x:c r="D4" s="9"/>
      <x:c r="E4" s="9"/>
      <x:c r="F4" s="9"/>
      <x:c r="G4" s="9"/>
      <x:c r="H4" s="9"/>
      <x:c r="I4" s="9"/>
      <x:c r="J4" s="9"/>
    </x:row>
    <x:row r="6" ht="26" customHeight="1">
      <x:c r="A6" s="75" t="str">
        <x:v>Метрика</x:v>
      </x:c>
      <x:c r="B6" s="75" t="str">
        <x:v>Пилот · 4 дома</x:v>
      </x:c>
      <x:c r="C6" s="75" t="str">
        <x:v>Полный запуск · 20 домов</x:v>
      </x:c>
      <x:c r="E6" s="75" t="str">
        <x:v>Тип дома</x:v>
      </x:c>
      <x:c r="F6" s="75" t="str">
        <x:v>Разовая комплектация</x:v>
      </x:c>
      <x:c r="G6" s="75" t="str">
        <x:v>На спальное место</x:v>
      </x:c>
    </x:row>
    <x:row r="7">
      <x:c r="A7" s="80" t="str">
        <x:v>FF&amp;E/OS&amp;E домов</x:v>
      </x:c>
      <x:c r="B7" s="85" t="n">
        <x:f>'Unit FF&amp;E'!H64+2*'Unit FF&amp;E'!J64+'Unit FF&amp;E'!L64</x:f>
        <x:v>7179658.32</x:v>
      </x:c>
      <x:c r="C7" s="85" t="n">
        <x:f>4*'Unit FF&amp;E'!H64+12*'Unit FF&amp;E'!J64+4*'Unit FF&amp;E'!L64</x:f>
        <x:v>35879977.28</x:v>
      </x:c>
      <x:c r="E7" s="80" t="str">
        <x:v>Эконом</x:v>
      </x:c>
      <x:c r="F7" s="85" t="n">
        <x:f>'Unit FF&amp;E'!H64</x:f>
        <x:v>1296876.21</x:v>
      </x:c>
      <x:c r="G7" s="85" t="n">
        <x:f>F7/2</x:f>
        <x:v>648438.105</x:v>
      </x:c>
    </x:row>
    <x:row r="8">
      <x:c r="A8" s="81" t="str">
        <x:v>Общие зоны</x:v>
      </x:c>
      <x:c r="B8" s="86" t="n">
        <x:f>'Shared CAPEX'!H41</x:f>
        <x:v>3776252</x:v>
      </x:c>
      <x:c r="C8" s="86" t="n">
        <x:f>'Shared CAPEX'!J41</x:f>
        <x:v>6507646</x:v>
      </x:c>
      <x:c r="E8" s="81" t="str">
        <x:v>Стандарт</x:v>
      </x:c>
      <x:c r="F8" s="86" t="n">
        <x:f>'Unit FF&amp;E'!J64</x:f>
        <x:v>1790336</x:v>
      </x:c>
      <x:c r="G8" s="86" t="n">
        <x:f>F8/3</x:f>
        <x:v>596778.6666666666</x:v>
      </x:c>
    </x:row>
    <x:row r="9">
      <x:c r="A9" s="81" t="str">
        <x:v>Прямой procurement CAPEX</x:v>
      </x:c>
      <x:c r="B9" s="86" t="n">
        <x:f>SUM(B7:B8)</x:f>
        <x:v>10955910.32</x:v>
      </x:c>
      <x:c r="C9" s="86" t="n">
        <x:f>SUM(C7:C8)</x:f>
        <x:v>42387623.28</x:v>
      </x:c>
      <x:c r="E9" s="82" t="str">
        <x:v>Люкс</x:v>
      </x:c>
      <x:c r="F9" s="87" t="n">
        <x:f>'Unit FF&amp;E'!L64</x:f>
        <x:v>2302110.11</x:v>
      </x:c>
      <x:c r="G9" s="87" t="n">
        <x:f>F9/3</x:f>
        <x:v>767370.0366666666</x:v>
      </x:c>
    </x:row>
    <x:row r="10">
      <x:c r="A10" s="81" t="str">
        <x:v>Резерв 7,5%</x:v>
      </x:c>
      <x:c r="B10" s="86" t="n">
        <x:f>B9*7.5%</x:f>
        <x:v>821693.274</x:v>
      </x:c>
      <x:c r="C10" s="86" t="n">
        <x:f>C9*7.5%</x:f>
        <x:v>3179071.746</x:v>
      </x:c>
    </x:row>
    <x:row r="11">
      <x:c r="A11" s="129" t="str">
        <x:v>Разовые закупки итого</x:v>
      </x:c>
      <x:c r="B11" s="130" t="n">
        <x:f>SUM(B9:B10)</x:f>
        <x:v>11777603.594</x:v>
      </x:c>
      <x:c r="C11" s="130" t="n">
        <x:f>SUM(C9:C10)</x:f>
        <x:v>45566695.026</x:v>
      </x:c>
    </x:row>
    <x:row r="12">
      <x:c r="A12" s="81" t="str">
        <x:v>Стартовый склад · 1 месяц</x:v>
      </x:c>
      <x:c r="B12" s="86" t="n">
        <x:f>'Recurring OS&amp;E'!K35/12</x:f>
        <x:v>176860.87760416666</x:v>
      </x:c>
      <x:c r="C12" s="86" t="n">
        <x:f>'Recurring OS&amp;E'!M35/12</x:f>
        <x:v>886404.9895833334</x:v>
      </x:c>
      <x:c r="E12" s="63" t="str">
        <x:v>Решение для инвесткомитета
Пилотная закупка должна идти пакетами: mock-room → утверждение SKU/материалов → тендер не менее 3 поставщиков → фиксация lead time и гарантий → транш. RETAIL SNAPSHOT Лемана ПРО / Ozon / Wildberries не заменяет B2B КП и total landed cost.</x:v>
      </x:c>
      <x:c r="F12" s="64"/>
      <x:c r="G12" s="64"/>
      <x:c r="H12" s="64"/>
      <x:c r="I12" s="64"/>
      <x:c r="J12" s="65"/>
    </x:row>
    <x:row r="13">
      <x:c r="A13" s="82" t="str">
        <x:v>Годовой расходный run-rate</x:v>
      </x:c>
      <x:c r="B13" s="87" t="n">
        <x:f>'Recurring OS&amp;E'!K35</x:f>
        <x:v>2122330.53125</x:v>
      </x:c>
      <x:c r="C13" s="87" t="n">
        <x:f>'Recurring OS&amp;E'!M35</x:f>
        <x:v>10636859.875</x:v>
      </x:c>
      <x:c r="E13" s="66"/>
      <x:c r="F13" s="67"/>
      <x:c r="G13" s="67"/>
      <x:c r="H13" s="67"/>
      <x:c r="I13" s="67"/>
      <x:c r="J13" s="68"/>
    </x:row>
    <x:row r="14">
      <x:c r="E14" s="66"/>
      <x:c r="F14" s="67"/>
      <x:c r="G14" s="67"/>
      <x:c r="H14" s="67"/>
      <x:c r="I14" s="67"/>
      <x:c r="J14" s="68"/>
    </x:row>
    <x:row r="15">
      <x:c r="E15" s="66"/>
      <x:c r="F15" s="67"/>
      <x:c r="G15" s="67"/>
      <x:c r="H15" s="67"/>
      <x:c r="I15" s="67"/>
      <x:c r="J15" s="68"/>
    </x:row>
    <x:row r="16">
      <x:c r="E16" s="69"/>
      <x:c r="F16" s="70"/>
      <x:c r="G16" s="70"/>
      <x:c r="H16" s="70"/>
      <x:c r="I16" s="70"/>
      <x:c r="J16" s="71"/>
    </x:row>
  </x:sheetData>
  <x:mergeCells>
    <x:mergeCell ref="A1:J1"/>
    <x:mergeCell ref="A2:J2"/>
    <x:mergeCell ref="A4:J4"/>
    <x:mergeCell ref="E12:J16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1" hidden="0" customWidth="1"/>
    <x:col min="3" max="3" width="19" hidden="0" customWidth="1"/>
    <x:col min="4" max="4" width="48" hidden="0" customWidth="1"/>
    <x:col min="5" max="5" width="12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24" hidden="0" customWidth="1"/>
    <x:col min="14" max="14" width="15" hidden="0" customWidth="1"/>
  </x:cols>
  <x:sheetData>
    <x:row r="1" ht="34" customHeight="1">
      <x:c r="A1" s="3" t="str">
        <x:v>Комплектация одного дома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</x:row>
    <x:row r="2" ht="30" customHeight="1">
      <x:c r="A2" s="7" t="str">
        <x:v>Количество и точная стоимость выбранной спецификации по типам. Синие и красные строки требуют RFQ/утверждения модели.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</x:row>
    <x:row r="4" ht="26" customHeight="1">
      <x:c r="A4" s="75" t="str">
        <x:v>Code</x:v>
      </x:c>
      <x:c r="B4" s="75" t="str">
        <x:v>Зона</x:v>
      </x:c>
      <x:c r="C4" s="75" t="str">
        <x:v>Группа</x:v>
      </x:c>
      <x:c r="D4" s="75" t="str">
        <x:v>Позиция</x:v>
      </x:c>
      <x:c r="E4" s="75" t="str">
        <x:v>Ед.</x:v>
      </x:c>
      <x:c r="F4" s="75" t="str">
        <x:v>Цена за ед.</x:v>
      </x:c>
      <x:c r="G4" s="75" t="str">
        <x:v>Эконом qty</x:v>
      </x:c>
      <x:c r="H4" s="75" t="str">
        <x:v>Эконом total</x:v>
      </x:c>
      <x:c r="I4" s="75" t="str">
        <x:v>Стандарт qty</x:v>
      </x:c>
      <x:c r="J4" s="75" t="str">
        <x:v>Стандарт total</x:v>
      </x:c>
      <x:c r="K4" s="75" t="str">
        <x:v>Люкс qty</x:v>
      </x:c>
      <x:c r="L4" s="75" t="str">
        <x:v>Люкс total</x:v>
      </x:c>
      <x:c r="M4" s="75" t="str">
        <x:v>Статус</x:v>
      </x:c>
      <x:c r="N4" s="75" t="str">
        <x:v>Source ID</x:v>
      </x:c>
    </x:row>
    <x:row r="5">
      <x:c r="A5" s="80" t="str">
        <x:v>H01</x:v>
      </x:c>
      <x:c r="B5" s="80" t="str">
        <x:v>Дом · спальня</x:v>
      </x:c>
      <x:c r="C5" s="80" t="str">
        <x:v>Мебель</x:v>
      </x:c>
      <x:c r="D5" s="92" t="str">
        <x:v>Кровать с изголовьем 160×200</x:v>
      </x:c>
      <x:c r="E5" s="80" t="str">
        <x:v>шт.</x:v>
      </x:c>
      <x:c r="F5" s="85" t="n">
        <x:v>34990</x:v>
      </x:c>
      <x:c r="G5" s="89" t="n">
        <x:v>1</x:v>
      </x:c>
      <x:c r="H5" s="89" t="n">
        <x:f>F5*G5</x:f>
        <x:v>34990</x:v>
      </x:c>
      <x:c r="I5" s="89" t="n">
        <x:v>2</x:v>
      </x:c>
      <x:c r="J5" s="89" t="n">
        <x:f>F5*I5</x:f>
        <x:v>69980</x:v>
      </x:c>
      <x:c r="K5" s="89" t="n">
        <x:v>2</x:v>
      </x:c>
      <x:c r="L5" s="85" t="n">
        <x:f>F5*K5</x:f>
        <x:v>69980</x:v>
      </x:c>
      <x:c r="M5" s="96" t="str">
        <x:v>BUDGETARY ALLOWANCE</x:v>
      </x:c>
      <x:c r="N5" s="80" t="str">
        <x:v>HOFF</x:v>
      </x:c>
    </x:row>
    <x:row r="6">
      <x:c r="A6" s="81" t="str">
        <x:v>H02</x:v>
      </x:c>
      <x:c r="B6" s="81" t="str">
        <x:v>Дом · спальня</x:v>
      </x:c>
      <x:c r="C6" s="81" t="str">
        <x:v>Мебель</x:v>
      </x:c>
      <x:c r="D6" s="93" t="str">
        <x:v>Матрас hotel-grade 160×200, средняя жёсткость</x:v>
      </x:c>
      <x:c r="E6" s="81" t="str">
        <x:v>шт.</x:v>
      </x:c>
      <x:c r="F6" s="86" t="n">
        <x:v>29990</x:v>
      </x:c>
      <x:c r="G6" s="90" t="n">
        <x:v>1</x:v>
      </x:c>
      <x:c r="H6" s="90" t="n">
        <x:f>F6*G6</x:f>
        <x:v>29990</x:v>
      </x:c>
      <x:c r="I6" s="90" t="n">
        <x:v>2</x:v>
      </x:c>
      <x:c r="J6" s="90" t="n">
        <x:f>F6*I6</x:f>
        <x:v>59980</x:v>
      </x:c>
      <x:c r="K6" s="90" t="n">
        <x:v>2</x:v>
      </x:c>
      <x:c r="L6" s="86" t="n">
        <x:f>F6*K6</x:f>
        <x:v>59980</x:v>
      </x:c>
      <x:c r="M6" s="98" t="str">
        <x:v>BUDGETARY ALLOWANCE</x:v>
      </x:c>
      <x:c r="N6" s="81" t="str">
        <x:v>HOFF</x:v>
      </x:c>
    </x:row>
    <x:row r="7">
      <x:c r="A7" s="81" t="str">
        <x:v>H02T</x:v>
      </x:c>
      <x:c r="B7" s="81" t="str">
        <x:v>Дом · спальня</x:v>
      </x:c>
      <x:c r="C7" s="81" t="str">
        <x:v>Sleep</x:v>
      </x:c>
      <x:c r="D7" s="93" t="str">
        <x:v>Комфортный топпер 160×200×5 см</x:v>
      </x:c>
      <x:c r="E7" s="81" t="str">
        <x:v>шт.</x:v>
      </x:c>
      <x:c r="F7" s="86" t="n">
        <x:v>4594</x:v>
      </x:c>
      <x:c r="G7" s="90" t="n">
        <x:v>2</x:v>
      </x:c>
      <x:c r="H7" s="90" t="n">
        <x:f>F7*G7</x:f>
        <x:v>9188</x:v>
      </x:c>
      <x:c r="I7" s="90" t="n">
        <x:v>3</x:v>
      </x:c>
      <x:c r="J7" s="90" t="n">
        <x:f>F7*I7</x:f>
        <x:v>13782</x:v>
      </x:c>
      <x:c r="K7" s="90" t="n">
        <x:v>3</x:v>
      </x:c>
      <x:c r="L7" s="86" t="n">
        <x:f>F7*K7</x:f>
        <x:v>13782</x:v>
      </x:c>
      <x:c r="M7" s="100" t="str">
        <x:v>RETAIL SNAPSHOT</x:v>
      </x:c>
      <x:c r="N7" s="81" t="str">
        <x:v>WB_TOPPER</x:v>
      </x:c>
    </x:row>
    <x:row r="8">
      <x:c r="A8" s="81" t="str">
        <x:v>H03</x:v>
      </x:c>
      <x:c r="B8" s="81" t="str">
        <x:v>Дом · гостиная</x:v>
      </x:c>
      <x:c r="C8" s="81" t="str">
        <x:v>Мебель</x:v>
      </x:c>
      <x:c r="D8" s="93" t="str">
        <x:v>Диван-кровать с коммерческой тканью</x:v>
      </x:c>
      <x:c r="E8" s="81" t="str">
        <x:v>шт.</x:v>
      </x:c>
      <x:c r="F8" s="86" t="n">
        <x:v>59990</x:v>
      </x:c>
      <x:c r="G8" s="90" t="n">
        <x:v>1</x:v>
      </x:c>
      <x:c r="H8" s="90" t="n">
        <x:f>F8*G8</x:f>
        <x:v>59990</x:v>
      </x:c>
      <x:c r="I8" s="90" t="n">
        <x:v>1</x:v>
      </x:c>
      <x:c r="J8" s="90" t="n">
        <x:f>F8*I8</x:f>
        <x:v>59990</x:v>
      </x:c>
      <x:c r="K8" s="90" t="n">
        <x:v>1</x:v>
      </x:c>
      <x:c r="L8" s="86" t="n">
        <x:f>F8*K8</x:f>
        <x:v>59990</x:v>
      </x:c>
      <x:c r="M8" s="98" t="str">
        <x:v>BUDGETARY ALLOWANCE</x:v>
      </x:c>
      <x:c r="N8" s="81" t="str">
        <x:v>HOFF</x:v>
      </x:c>
    </x:row>
    <x:row r="9">
      <x:c r="A9" s="81" t="str">
        <x:v>H04</x:v>
      </x:c>
      <x:c r="B9" s="81" t="str">
        <x:v>Дом · гостиная</x:v>
      </x:c>
      <x:c r="C9" s="81" t="str">
        <x:v>Мебель</x:v>
      </x:c>
      <x:c r="D9" s="93" t="str">
        <x:v>Кресло lounge</x:v>
      </x:c>
      <x:c r="E9" s="81" t="str">
        <x:v>шт.</x:v>
      </x:c>
      <x:c r="F9" s="86" t="n">
        <x:v>24990</x:v>
      </x:c>
      <x:c r="G9" s="90" t="n">
        <x:v>1</x:v>
      </x:c>
      <x:c r="H9" s="90" t="n">
        <x:f>F9*G9</x:f>
        <x:v>24990</x:v>
      </x:c>
      <x:c r="I9" s="90" t="n">
        <x:v>2</x:v>
      </x:c>
      <x:c r="J9" s="90" t="n">
        <x:f>F9*I9</x:f>
        <x:v>49980</x:v>
      </x:c>
      <x:c r="K9" s="90" t="n">
        <x:v>2</x:v>
      </x:c>
      <x:c r="L9" s="86" t="n">
        <x:f>F9*K9</x:f>
        <x:v>49980</x:v>
      </x:c>
      <x:c r="M9" s="98" t="str">
        <x:v>BUDGETARY ALLOWANCE</x:v>
      </x:c>
      <x:c r="N9" s="81" t="str">
        <x:v>HOFF</x:v>
      </x:c>
    </x:row>
    <x:row r="10">
      <x:c r="A10" s="81" t="str">
        <x:v>H05</x:v>
      </x:c>
      <x:c r="B10" s="81" t="str">
        <x:v>Дом · спальня</x:v>
      </x:c>
      <x:c r="C10" s="81" t="str">
        <x:v>Мебель</x:v>
      </x:c>
      <x:c r="D10" s="93" t="str">
        <x:v>Прикроватная тумба</x:v>
      </x:c>
      <x:c r="E10" s="81" t="str">
        <x:v>шт.</x:v>
      </x:c>
      <x:c r="F10" s="86" t="n">
        <x:v>6490</x:v>
      </x:c>
      <x:c r="G10" s="90" t="n">
        <x:v>2</x:v>
      </x:c>
      <x:c r="H10" s="90" t="n">
        <x:f>F10*G10</x:f>
        <x:v>12980</x:v>
      </x:c>
      <x:c r="I10" s="90" t="n">
        <x:v>4</x:v>
      </x:c>
      <x:c r="J10" s="90" t="n">
        <x:f>F10*I10</x:f>
        <x:v>25960</x:v>
      </x:c>
      <x:c r="K10" s="90" t="n">
        <x:v>4</x:v>
      </x:c>
      <x:c r="L10" s="86" t="n">
        <x:f>F10*K10</x:f>
        <x:v>25960</x:v>
      </x:c>
      <x:c r="M10" s="98" t="str">
        <x:v>BUDGETARY ALLOWANCE</x:v>
      </x:c>
      <x:c r="N10" s="81" t="str">
        <x:v>HOFF</x:v>
      </x:c>
    </x:row>
    <x:row r="11">
      <x:c r="A11" s="81" t="str">
        <x:v>H06</x:v>
      </x:c>
      <x:c r="B11" s="81" t="str">
        <x:v>Дом · хранение</x:v>
      </x:c>
      <x:c r="C11" s="81" t="str">
        <x:v>Мебель</x:v>
      </x:c>
      <x:c r="D11" s="93" t="str">
        <x:v>Шкаф/гардероб закрытый</x:v>
      </x:c>
      <x:c r="E11" s="81" t="str">
        <x:v>шт.</x:v>
      </x:c>
      <x:c r="F11" s="86" t="n">
        <x:v>32990</x:v>
      </x:c>
      <x:c r="G11" s="90" t="n">
        <x:v>1</x:v>
      </x:c>
      <x:c r="H11" s="90" t="n">
        <x:f>F11*G11</x:f>
        <x:v>32990</x:v>
      </x:c>
      <x:c r="I11" s="90" t="n">
        <x:v>2</x:v>
      </x:c>
      <x:c r="J11" s="90" t="n">
        <x:f>F11*I11</x:f>
        <x:v>65980</x:v>
      </x:c>
      <x:c r="K11" s="90" t="n">
        <x:v>3</x:v>
      </x:c>
      <x:c r="L11" s="86" t="n">
        <x:f>F11*K11</x:f>
        <x:v>98970</x:v>
      </x:c>
      <x:c r="M11" s="98" t="str">
        <x:v>BUDGETARY ALLOWANCE</x:v>
      </x:c>
      <x:c r="N11" s="81" t="str">
        <x:v>HOFF</x:v>
      </x:c>
    </x:row>
    <x:row r="12">
      <x:c r="A12" s="81" t="str">
        <x:v>H07</x:v>
      </x:c>
      <x:c r="B12" s="81" t="str">
        <x:v>Дом · хранение</x:v>
      </x:c>
      <x:c r="C12" s="81" t="str">
        <x:v>Мебель</x:v>
      </x:c>
      <x:c r="D12" s="93" t="str">
        <x:v>Багажница гостиничная</x:v>
      </x:c>
      <x:c r="E12" s="81" t="str">
        <x:v>шт.</x:v>
      </x:c>
      <x:c r="F12" s="86" t="n">
        <x:v>8500</x:v>
      </x:c>
      <x:c r="G12" s="90" t="n">
        <x:v>1</x:v>
      </x:c>
      <x:c r="H12" s="90" t="n">
        <x:f>F12*G12</x:f>
        <x:v>8500</x:v>
      </x:c>
      <x:c r="I12" s="90" t="n">
        <x:v>2</x:v>
      </x:c>
      <x:c r="J12" s="90" t="n">
        <x:f>F12*I12</x:f>
        <x:v>17000</x:v>
      </x:c>
      <x:c r="K12" s="90" t="n">
        <x:v>2</x:v>
      </x:c>
      <x:c r="L12" s="86" t="n">
        <x:f>F12*K12</x:f>
        <x:v>17000</x:v>
      </x:c>
      <x:c r="M12" s="98" t="str">
        <x:v>BUDGETARY ALLOWANCE</x:v>
      </x:c>
      <x:c r="N12" s="81" t="str">
        <x:v>RFQ</x:v>
      </x:c>
    </x:row>
    <x:row r="13">
      <x:c r="A13" s="81" t="str">
        <x:v>H08</x:v>
      </x:c>
      <x:c r="B13" s="81" t="str">
        <x:v>Дом · столовая</x:v>
      </x:c>
      <x:c r="C13" s="81" t="str">
        <x:v>Мебель</x:v>
      </x:c>
      <x:c r="D13" s="93" t="str">
        <x:v>Обеденный стол</x:v>
      </x:c>
      <x:c r="E13" s="81" t="str">
        <x:v>шт.</x:v>
      </x:c>
      <x:c r="F13" s="86" t="n">
        <x:v>21990</x:v>
      </x:c>
      <x:c r="G13" s="90" t="n">
        <x:v>1</x:v>
      </x:c>
      <x:c r="H13" s="90" t="n">
        <x:f>F13*G13</x:f>
        <x:v>21990</x:v>
      </x:c>
      <x:c r="I13" s="90" t="n">
        <x:v>1</x:v>
      </x:c>
      <x:c r="J13" s="90" t="n">
        <x:f>F13*I13</x:f>
        <x:v>21990</x:v>
      </x:c>
      <x:c r="K13" s="90" t="n">
        <x:v>1</x:v>
      </x:c>
      <x:c r="L13" s="86" t="n">
        <x:f>F13*K13</x:f>
        <x:v>21990</x:v>
      </x:c>
      <x:c r="M13" s="98" t="str">
        <x:v>BUDGETARY ALLOWANCE</x:v>
      </x:c>
      <x:c r="N13" s="81" t="str">
        <x:v>HOFF</x:v>
      </x:c>
    </x:row>
    <x:row r="14">
      <x:c r="A14" s="81" t="str">
        <x:v>H09</x:v>
      </x:c>
      <x:c r="B14" s="81" t="str">
        <x:v>Дом · столовая</x:v>
      </x:c>
      <x:c r="C14" s="81" t="str">
        <x:v>Мебель</x:v>
      </x:c>
      <x:c r="D14" s="93" t="str">
        <x:v>Обеденный стул, износостойкая обивка</x:v>
      </x:c>
      <x:c r="E14" s="81" t="str">
        <x:v>шт.</x:v>
      </x:c>
      <x:c r="F14" s="86" t="n">
        <x:v>7490</x:v>
      </x:c>
      <x:c r="G14" s="90" t="n">
        <x:v>4</x:v>
      </x:c>
      <x:c r="H14" s="90" t="n">
        <x:f>F14*G14</x:f>
        <x:v>29960</x:v>
      </x:c>
      <x:c r="I14" s="90" t="n">
        <x:v>6</x:v>
      </x:c>
      <x:c r="J14" s="90" t="n">
        <x:f>F14*I14</x:f>
        <x:v>44940</x:v>
      </x:c>
      <x:c r="K14" s="90" t="n">
        <x:v>8</x:v>
      </x:c>
      <x:c r="L14" s="86" t="n">
        <x:f>F14*K14</x:f>
        <x:v>59920</x:v>
      </x:c>
      <x:c r="M14" s="98" t="str">
        <x:v>BUDGETARY ALLOWANCE</x:v>
      </x:c>
      <x:c r="N14" s="81" t="str">
        <x:v>HOFF</x:v>
      </x:c>
    </x:row>
    <x:row r="15">
      <x:c r="A15" s="81" t="str">
        <x:v>H10</x:v>
      </x:c>
      <x:c r="B15" s="81" t="str">
        <x:v>Дом · прихожая</x:v>
      </x:c>
      <x:c r="C15" s="81" t="str">
        <x:v>Мебель</x:v>
      </x:c>
      <x:c r="D15" s="93" t="str">
        <x:v>Консоль, зеркало и крючки</x:v>
      </x:c>
      <x:c r="E15" s="81" t="str">
        <x:v>компл.</x:v>
      </x:c>
      <x:c r="F15" s="86" t="n">
        <x:v>18900</x:v>
      </x:c>
      <x:c r="G15" s="90" t="n">
        <x:v>1</x:v>
      </x:c>
      <x:c r="H15" s="90" t="n">
        <x:f>F15*G15</x:f>
        <x:v>18900</x:v>
      </x:c>
      <x:c r="I15" s="90" t="n">
        <x:v>1</x:v>
      </x:c>
      <x:c r="J15" s="90" t="n">
        <x:f>F15*I15</x:f>
        <x:v>18900</x:v>
      </x:c>
      <x:c r="K15" s="90" t="n">
        <x:v>1</x:v>
      </x:c>
      <x:c r="L15" s="86" t="n">
        <x:f>F15*K15</x:f>
        <x:v>18900</x:v>
      </x:c>
      <x:c r="M15" s="98" t="str">
        <x:v>BUDGETARY ALLOWANCE</x:v>
      </x:c>
      <x:c r="N15" s="81" t="str">
        <x:v>HOFF</x:v>
      </x:c>
    </x:row>
    <x:row r="16">
      <x:c r="A16" s="81" t="str">
        <x:v>H11</x:v>
      </x:c>
      <x:c r="B16" s="81" t="str">
        <x:v>Дом · прихожая</x:v>
      </x:c>
      <x:c r="C16" s="81" t="str">
        <x:v>OS&amp;E</x:v>
      </x:c>
      <x:c r="D16" s="93" t="str">
        <x:v>Входной коврик ворсовый на резиновой основе</x:v>
      </x:c>
      <x:c r="E16" s="81" t="str">
        <x:v>шт.</x:v>
      </x:c>
      <x:c r="F16" s="86" t="n">
        <x:v>2490</x:v>
      </x:c>
      <x:c r="G16" s="90" t="n">
        <x:v>1</x:v>
      </x:c>
      <x:c r="H16" s="90" t="n">
        <x:f>F16*G16</x:f>
        <x:v>2490</x:v>
      </x:c>
      <x:c r="I16" s="90" t="n">
        <x:v>1</x:v>
      </x:c>
      <x:c r="J16" s="90" t="n">
        <x:f>F16*I16</x:f>
        <x:v>2490</x:v>
      </x:c>
      <x:c r="K16" s="90" t="n">
        <x:v>2</x:v>
      </x:c>
      <x:c r="L16" s="86" t="n">
        <x:f>F16*K16</x:f>
        <x:v>4980</x:v>
      </x:c>
      <x:c r="M16" s="98" t="str">
        <x:v>BUDGETARY ALLOWANCE</x:v>
      </x:c>
      <x:c r="N16" s="81" t="str">
        <x:v>LEMANA</x:v>
      </x:c>
    </x:row>
    <x:row r="17">
      <x:c r="A17" s="81" t="str">
        <x:v>H12</x:v>
      </x:c>
      <x:c r="B17" s="81" t="str">
        <x:v>Дом · окна</x:v>
      </x:c>
      <x:c r="C17" s="81" t="str">
        <x:v>Текстиль</x:v>
      </x:c>
      <x:c r="D17" s="93" t="str">
        <x:v>Blackout-шторы, карнизы, монтаж</x:v>
      </x:c>
      <x:c r="E17" s="81" t="str">
        <x:v>компл.</x:v>
      </x:c>
      <x:c r="F17" s="86" t="n">
        <x:v>48000</x:v>
      </x:c>
      <x:c r="G17" s="90" t="n">
        <x:v>1</x:v>
      </x:c>
      <x:c r="H17" s="90" t="n">
        <x:f>F17*G17</x:f>
        <x:v>48000</x:v>
      </x:c>
      <x:c r="I17" s="90" t="n">
        <x:v>1.4</x:v>
      </x:c>
      <x:c r="J17" s="90" t="n">
        <x:f>F17*I17</x:f>
        <x:v>67200</x:v>
      </x:c>
      <x:c r="K17" s="90" t="n">
        <x:v>2</x:v>
      </x:c>
      <x:c r="L17" s="86" t="n">
        <x:f>F17*K17</x:f>
        <x:v>96000</x:v>
      </x:c>
      <x:c r="M17" s="102" t="str">
        <x:v>RFQ REQUIRED</x:v>
      </x:c>
      <x:c r="N17" s="81" t="str">
        <x:v>RFQ</x:v>
      </x:c>
    </x:row>
    <x:row r="18">
      <x:c r="A18" s="81" t="str">
        <x:v>K01</x:v>
      </x:c>
      <x:c r="B18" s="81" t="str">
        <x:v>Дом · кухня</x:v>
      </x:c>
      <x:c r="C18" s="81" t="str">
        <x:v>Кухня</x:v>
      </x:c>
      <x:c r="D18" s="93" t="str">
        <x:v>Кухонные модули, столешница, фурнитура, монтаж</x:v>
      </x:c>
      <x:c r="E18" s="81" t="str">
        <x:v>пог. компл.</x:v>
      </x:c>
      <x:c r="F18" s="86" t="n">
        <x:v>155000</x:v>
      </x:c>
      <x:c r="G18" s="90" t="n">
        <x:v>1</x:v>
      </x:c>
      <x:c r="H18" s="90" t="n">
        <x:f>F18*G18</x:f>
        <x:v>155000</x:v>
      </x:c>
      <x:c r="I18" s="90" t="n">
        <x:v>1.35</x:v>
      </x:c>
      <x:c r="J18" s="90" t="n">
        <x:f>F18*I18</x:f>
        <x:v>209250</x:v>
      </x:c>
      <x:c r="K18" s="90" t="n">
        <x:v>1.8</x:v>
      </x:c>
      <x:c r="L18" s="86" t="n">
        <x:f>F18*K18</x:f>
        <x:v>279000</x:v>
      </x:c>
      <x:c r="M18" s="102" t="str">
        <x:v>RFQ REQUIRED</x:v>
      </x:c>
      <x:c r="N18" s="81" t="str">
        <x:v>HOFF</x:v>
      </x:c>
    </x:row>
    <x:row r="19">
      <x:c r="A19" s="81" t="str">
        <x:v>K02</x:v>
      </x:c>
      <x:c r="B19" s="81" t="str">
        <x:v>Дом · кухня</x:v>
      </x:c>
      <x:c r="C19" s="81" t="str">
        <x:v>Сантехника</x:v>
      </x:c>
      <x:c r="D19" s="93" t="str">
        <x:v>Кухонная мойка композитная</x:v>
      </x:c>
      <x:c r="E19" s="81" t="str">
        <x:v>шт.</x:v>
      </x:c>
      <x:c r="F19" s="86" t="n">
        <x:v>6238</x:v>
      </x:c>
      <x:c r="G19" s="90" t="n">
        <x:v>1</x:v>
      </x:c>
      <x:c r="H19" s="90" t="n">
        <x:f>F19*G19</x:f>
        <x:v>6238</x:v>
      </x:c>
      <x:c r="I19" s="90" t="n">
        <x:v>1</x:v>
      </x:c>
      <x:c r="J19" s="90" t="n">
        <x:f>F19*I19</x:f>
        <x:v>6238</x:v>
      </x:c>
      <x:c r="K19" s="90" t="n">
        <x:v>1</x:v>
      </x:c>
      <x:c r="L19" s="86" t="n">
        <x:f>F19*K19</x:f>
        <x:v>6238</x:v>
      </x:c>
      <x:c r="M19" s="100" t="str">
        <x:v>RETAIL SNAPSHOT</x:v>
      </x:c>
      <x:c r="N19" s="81" t="str">
        <x:v>LEMANA_SINK</x:v>
      </x:c>
    </x:row>
    <x:row r="20">
      <x:c r="A20" s="81" t="str">
        <x:v>K03</x:v>
      </x:c>
      <x:c r="B20" s="81" t="str">
        <x:v>Дом · кухня</x:v>
      </x:c>
      <x:c r="C20" s="81" t="str">
        <x:v>Сантехника</x:v>
      </x:c>
      <x:c r="D20" s="93" t="str">
        <x:v>Смеситель кухонный латунный</x:v>
      </x:c>
      <x:c r="E20" s="81" t="str">
        <x:v>шт.</x:v>
      </x:c>
      <x:c r="F20" s="86" t="n">
        <x:v>7545</x:v>
      </x:c>
      <x:c r="G20" s="90" t="n">
        <x:v>1</x:v>
      </x:c>
      <x:c r="H20" s="90" t="n">
        <x:f>F20*G20</x:f>
        <x:v>7545</x:v>
      </x:c>
      <x:c r="I20" s="90" t="n">
        <x:v>1</x:v>
      </x:c>
      <x:c r="J20" s="90" t="n">
        <x:f>F20*I20</x:f>
        <x:v>7545</x:v>
      </x:c>
      <x:c r="K20" s="90" t="n">
        <x:v>1</x:v>
      </x:c>
      <x:c r="L20" s="86" t="n">
        <x:f>F20*K20</x:f>
        <x:v>7545</x:v>
      </x:c>
      <x:c r="M20" s="100" t="str">
        <x:v>RETAIL SNAPSHOT</x:v>
      </x:c>
      <x:c r="N20" s="81" t="str">
        <x:v>LEMANA_KITCHEN_MIXER</x:v>
      </x:c>
    </x:row>
    <x:row r="21">
      <x:c r="A21" s="81" t="str">
        <x:v>K04</x:v>
      </x:c>
      <x:c r="B21" s="81" t="str">
        <x:v>Дом · кухня</x:v>
      </x:c>
      <x:c r="C21" s="81" t="str">
        <x:v>Техника</x:v>
      </x:c>
      <x:c r="D21" s="93" t="str">
        <x:v>Холодильник</x:v>
      </x:c>
      <x:c r="E21" s="81" t="str">
        <x:v>шт.</x:v>
      </x:c>
      <x:c r="F21" s="86" t="n">
        <x:v>32999</x:v>
      </x:c>
      <x:c r="G21" s="90" t="n">
        <x:v>0.79</x:v>
      </x:c>
      <x:c r="H21" s="90" t="n">
        <x:f>F21*G21</x:f>
        <x:v>26069.210000000003</x:v>
      </x:c>
      <x:c r="I21" s="90" t="n">
        <x:v>1</x:v>
      </x:c>
      <x:c r="J21" s="90" t="n">
        <x:f>F21*I21</x:f>
        <x:v>32999</x:v>
      </x:c>
      <x:c r="K21" s="90" t="n">
        <x:v>1.39</x:v>
      </x:c>
      <x:c r="L21" s="86" t="n">
        <x:f>F21*K21</x:f>
        <x:v>45868.60999999999</x:v>
      </x:c>
      <x:c r="M21" s="104" t="str">
        <x:v>PUBLIC PRICE</x:v>
      </x:c>
      <x:c r="N21" s="81" t="str">
        <x:v>MVIDEO_FRIDGE</x:v>
      </x:c>
    </x:row>
    <x:row r="22">
      <x:c r="A22" s="81" t="str">
        <x:v>K05</x:v>
      </x:c>
      <x:c r="B22" s="81" t="str">
        <x:v>Дом · кухня</x:v>
      </x:c>
      <x:c r="C22" s="81" t="str">
        <x:v>Техника</x:v>
      </x:c>
      <x:c r="D22" s="93" t="str">
        <x:v>Индукционная панель, 2 конфорки</x:v>
      </x:c>
      <x:c r="E22" s="81" t="str">
        <x:v>шт.</x:v>
      </x:c>
      <x:c r="F22" s="86" t="n">
        <x:v>10110</x:v>
      </x:c>
      <x:c r="G22" s="90" t="n">
        <x:v>1</x:v>
      </x:c>
      <x:c r="H22" s="90" t="n">
        <x:f>F22*G22</x:f>
        <x:v>10110</x:v>
      </x:c>
      <x:c r="I22" s="90" t="n">
        <x:v>1</x:v>
      </x:c>
      <x:c r="J22" s="90" t="n">
        <x:f>F22*I22</x:f>
        <x:v>10110</x:v>
      </x:c>
      <x:c r="K22" s="90" t="n">
        <x:v>1</x:v>
      </x:c>
      <x:c r="L22" s="86" t="n">
        <x:f>F22*K22</x:f>
        <x:v>10110</x:v>
      </x:c>
      <x:c r="M22" s="104" t="str">
        <x:v>PUBLIC PRICE</x:v>
      </x:c>
      <x:c r="N22" s="81" t="str">
        <x:v>MVIDEO_HOB</x:v>
      </x:c>
    </x:row>
    <x:row r="23">
      <x:c r="A23" s="81" t="str">
        <x:v>K06</x:v>
      </x:c>
      <x:c r="B23" s="81" t="str">
        <x:v>Дом · кухня</x:v>
      </x:c>
      <x:c r="C23" s="81" t="str">
        <x:v>Техника</x:v>
      </x:c>
      <x:c r="D23" s="93" t="str">
        <x:v>Посудомоечная машина 45 см</x:v>
      </x:c>
      <x:c r="E23" s="81" t="str">
        <x:v>шт.</x:v>
      </x:c>
      <x:c r="F23" s="86" t="n">
        <x:v>31245</x:v>
      </x:c>
      <x:c r="G23" s="90" t="n">
        <x:v>1</x:v>
      </x:c>
      <x:c r="H23" s="90" t="n">
        <x:f>F23*G23</x:f>
        <x:v>31245</x:v>
      </x:c>
      <x:c r="I23" s="90" t="n">
        <x:v>1</x:v>
      </x:c>
      <x:c r="J23" s="90" t="n">
        <x:f>F23*I23</x:f>
        <x:v>31245</x:v>
      </x:c>
      <x:c r="K23" s="90" t="n">
        <x:v>1</x:v>
      </x:c>
      <x:c r="L23" s="86" t="n">
        <x:f>F23*K23</x:f>
        <x:v>31245</x:v>
      </x:c>
      <x:c r="M23" s="104" t="str">
        <x:v>PUBLIC PRICE</x:v>
      </x:c>
      <x:c r="N23" s="81" t="str">
        <x:v>MVIDEO_DW</x:v>
      </x:c>
    </x:row>
    <x:row r="24">
      <x:c r="A24" s="81" t="str">
        <x:v>K07</x:v>
      </x:c>
      <x:c r="B24" s="81" t="str">
        <x:v>Дом · кухня</x:v>
      </x:c>
      <x:c r="C24" s="81" t="str">
        <x:v>Техника</x:v>
      </x:c>
      <x:c r="D24" s="93" t="str">
        <x:v>Духовой шкаф электрический</x:v>
      </x:c>
      <x:c r="E24" s="81" t="str">
        <x:v>шт.</x:v>
      </x:c>
      <x:c r="F24" s="86" t="n">
        <x:v>32990</x:v>
      </x:c>
      <x:c r="G24" s="90" t="n">
        <x:v>1</x:v>
      </x:c>
      <x:c r="H24" s="90" t="n">
        <x:f>F24*G24</x:f>
        <x:v>32990</x:v>
      </x:c>
      <x:c r="I24" s="90" t="n">
        <x:v>1</x:v>
      </x:c>
      <x:c r="J24" s="90" t="n">
        <x:f>F24*I24</x:f>
        <x:v>32990</x:v>
      </x:c>
      <x:c r="K24" s="90" t="n">
        <x:v>1.35</x:v>
      </x:c>
      <x:c r="L24" s="86" t="n">
        <x:f>F24*K24</x:f>
        <x:v>44536.5</x:v>
      </x:c>
      <x:c r="M24" s="98" t="str">
        <x:v>BUDGETARY ALLOWANCE</x:v>
      </x:c>
      <x:c r="N24" s="81" t="str">
        <x:v>MVIDEO_OVEN</x:v>
      </x:c>
    </x:row>
    <x:row r="25">
      <x:c r="A25" s="81" t="str">
        <x:v>K08</x:v>
      </x:c>
      <x:c r="B25" s="81" t="str">
        <x:v>Дом · кухня</x:v>
      </x:c>
      <x:c r="C25" s="81" t="str">
        <x:v>Техника</x:v>
      </x:c>
      <x:c r="D25" s="93" t="str">
        <x:v>Микроволновая печь</x:v>
      </x:c>
      <x:c r="E25" s="81" t="str">
        <x:v>шт.</x:v>
      </x:c>
      <x:c r="F25" s="86" t="n">
        <x:v>9990</x:v>
      </x:c>
      <x:c r="G25" s="90" t="n">
        <x:v>1</x:v>
      </x:c>
      <x:c r="H25" s="90" t="n">
        <x:f>F25*G25</x:f>
        <x:v>9990</x:v>
      </x:c>
      <x:c r="I25" s="90" t="n">
        <x:v>1</x:v>
      </x:c>
      <x:c r="J25" s="90" t="n">
        <x:f>F25*I25</x:f>
        <x:v>9990</x:v>
      </x:c>
      <x:c r="K25" s="90" t="n">
        <x:v>1</x:v>
      </x:c>
      <x:c r="L25" s="86" t="n">
        <x:f>F25*K25</x:f>
        <x:v>9990</x:v>
      </x:c>
      <x:c r="M25" s="98" t="str">
        <x:v>BUDGETARY ALLOWANCE</x:v>
      </x:c>
      <x:c r="N25" s="81" t="str">
        <x:v>MVIDEO_OVEN</x:v>
      </x:c>
    </x:row>
    <x:row r="26">
      <x:c r="A26" s="81" t="str">
        <x:v>K09</x:v>
      </x:c>
      <x:c r="B26" s="81" t="str">
        <x:v>Дом · кухня</x:v>
      </x:c>
      <x:c r="C26" s="81" t="str">
        <x:v>Техника</x:v>
      </x:c>
      <x:c r="D26" s="93" t="str">
        <x:v>Чайник электрический hotel-grade</x:v>
      </x:c>
      <x:c r="E26" s="81" t="str">
        <x:v>шт.</x:v>
      </x:c>
      <x:c r="F26" s="86" t="n">
        <x:v>4490</x:v>
      </x:c>
      <x:c r="G26" s="90" t="n">
        <x:v>1</x:v>
      </x:c>
      <x:c r="H26" s="90" t="n">
        <x:f>F26*G26</x:f>
        <x:v>4490</x:v>
      </x:c>
      <x:c r="I26" s="90" t="n">
        <x:v>1</x:v>
      </x:c>
      <x:c r="J26" s="90" t="n">
        <x:f>F26*I26</x:f>
        <x:v>4490</x:v>
      </x:c>
      <x:c r="K26" s="90" t="n">
        <x:v>1</x:v>
      </x:c>
      <x:c r="L26" s="86" t="n">
        <x:f>F26*K26</x:f>
        <x:v>4490</x:v>
      </x:c>
      <x:c r="M26" s="98" t="str">
        <x:v>BUDGETARY ALLOWANCE</x:v>
      </x:c>
      <x:c r="N26" s="81" t="str">
        <x:v>RFQ</x:v>
      </x:c>
    </x:row>
    <x:row r="27">
      <x:c r="A27" s="81" t="str">
        <x:v>K10</x:v>
      </x:c>
      <x:c r="B27" s="81" t="str">
        <x:v>Дом · кухня</x:v>
      </x:c>
      <x:c r="C27" s="81" t="str">
        <x:v>Техника</x:v>
      </x:c>
      <x:c r="D27" s="93" t="str">
        <x:v>Капсульная кофемашина</x:v>
      </x:c>
      <x:c r="E27" s="81" t="str">
        <x:v>шт.</x:v>
      </x:c>
      <x:c r="F27" s="86" t="n">
        <x:v>11990</x:v>
      </x:c>
      <x:c r="G27" s="90" t="n">
        <x:v>1</x:v>
      </x:c>
      <x:c r="H27" s="90" t="n">
        <x:f>F27*G27</x:f>
        <x:v>11990</x:v>
      </x:c>
      <x:c r="I27" s="90" t="n">
        <x:v>1</x:v>
      </x:c>
      <x:c r="J27" s="90" t="n">
        <x:f>F27*I27</x:f>
        <x:v>11990</x:v>
      </x:c>
      <x:c r="K27" s="90" t="n">
        <x:v>1</x:v>
      </x:c>
      <x:c r="L27" s="86" t="n">
        <x:f>F27*K27</x:f>
        <x:v>11990</x:v>
      </x:c>
      <x:c r="M27" s="98" t="str">
        <x:v>BUDGETARY ALLOWANCE</x:v>
      </x:c>
      <x:c r="N27" s="81" t="str">
        <x:v>RFQ</x:v>
      </x:c>
    </x:row>
    <x:row r="28">
      <x:c r="A28" s="81" t="str">
        <x:v>K11</x:v>
      </x:c>
      <x:c r="B28" s="81" t="str">
        <x:v>Дом · кухня</x:v>
      </x:c>
      <x:c r="C28" s="81" t="str">
        <x:v>OS&amp;E</x:v>
      </x:c>
      <x:c r="D28" s="93" t="str">
        <x:v>Посуда, бокалы, приборы, кастрюли, сковорода</x:v>
      </x:c>
      <x:c r="E28" s="81" t="str">
        <x:v>компл.</x:v>
      </x:c>
      <x:c r="F28" s="86" t="n">
        <x:v>28000</x:v>
      </x:c>
      <x:c r="G28" s="90" t="n">
        <x:v>1</x:v>
      </x:c>
      <x:c r="H28" s="90" t="n">
        <x:f>F28*G28</x:f>
        <x:v>28000</x:v>
      </x:c>
      <x:c r="I28" s="90" t="n">
        <x:v>1.35</x:v>
      </x:c>
      <x:c r="J28" s="90" t="n">
        <x:f>F28*I28</x:f>
        <x:v>37800</x:v>
      </x:c>
      <x:c r="K28" s="90" t="n">
        <x:v>1.75</x:v>
      </x:c>
      <x:c r="L28" s="86" t="n">
        <x:f>F28*K28</x:f>
        <x:v>49000</x:v>
      </x:c>
      <x:c r="M28" s="98" t="str">
        <x:v>BUDGETARY ALLOWANCE</x:v>
      </x:c>
      <x:c r="N28" s="81" t="str">
        <x:v>RFQ</x:v>
      </x:c>
    </x:row>
    <x:row r="29">
      <x:c r="A29" s="81" t="str">
        <x:v>K12</x:v>
      </x:c>
      <x:c r="B29" s="81" t="str">
        <x:v>Дом · кухня</x:v>
      </x:c>
      <x:c r="C29" s="81" t="str">
        <x:v>OS&amp;E</x:v>
      </x:c>
      <x:c r="D29" s="93" t="str">
        <x:v>Кухонный инвентарь, ножи, доски, контейнеры</x:v>
      </x:c>
      <x:c r="E29" s="81" t="str">
        <x:v>компл.</x:v>
      </x:c>
      <x:c r="F29" s="86" t="n">
        <x:v>12500</x:v>
      </x:c>
      <x:c r="G29" s="90" t="n">
        <x:v>1</x:v>
      </x:c>
      <x:c r="H29" s="90" t="n">
        <x:f>F29*G29</x:f>
        <x:v>12500</x:v>
      </x:c>
      <x:c r="I29" s="90" t="n">
        <x:v>1.25</x:v>
      </x:c>
      <x:c r="J29" s="90" t="n">
        <x:f>F29*I29</x:f>
        <x:v>15625</x:v>
      </x:c>
      <x:c r="K29" s="90" t="n">
        <x:v>1.5</x:v>
      </x:c>
      <x:c r="L29" s="86" t="n">
        <x:f>F29*K29</x:f>
        <x:v>18750</x:v>
      </x:c>
      <x:c r="M29" s="98" t="str">
        <x:v>BUDGETARY ALLOWANCE</x:v>
      </x:c>
      <x:c r="N29" s="81" t="str">
        <x:v>RFQ</x:v>
      </x:c>
    </x:row>
    <x:row r="30">
      <x:c r="A30" s="81" t="str">
        <x:v>B01</x:v>
      </x:c>
      <x:c r="B30" s="81" t="str">
        <x:v>Дом · санузел</x:v>
      </x:c>
      <x:c r="C30" s="81" t="str">
        <x:v>Сантехника</x:v>
      </x:c>
      <x:c r="D30" s="93" t="str">
        <x:v>Акриловая ванна с экраном и сливом</x:v>
      </x:c>
      <x:c r="E30" s="81" t="str">
        <x:v>шт.</x:v>
      </x:c>
      <x:c r="F30" s="86" t="n">
        <x:v>17900</x:v>
      </x:c>
      <x:c r="G30" s="90" t="n">
        <x:v>0</x:v>
      </x:c>
      <x:c r="H30" s="90" t="n">
        <x:f>F30*G30</x:f>
        <x:v>0</x:v>
      </x:c>
      <x:c r="I30" s="90" t="n">
        <x:v>1</x:v>
      </x:c>
      <x:c r="J30" s="90" t="n">
        <x:f>F30*I30</x:f>
        <x:v>17900</x:v>
      </x:c>
      <x:c r="K30" s="90" t="n">
        <x:v>1.75</x:v>
      </x:c>
      <x:c r="L30" s="86" t="n">
        <x:f>F30*K30</x:f>
        <x:v>31325</x:v>
      </x:c>
      <x:c r="M30" s="100" t="str">
        <x:v>RETAIL SNAPSHOT</x:v>
      </x:c>
      <x:c r="N30" s="81" t="str">
        <x:v>LEMANA_BATH</x:v>
      </x:c>
    </x:row>
    <x:row r="31">
      <x:c r="A31" s="81" t="str">
        <x:v>B02</x:v>
      </x:c>
      <x:c r="B31" s="81" t="str">
        <x:v>Дом · санузел</x:v>
      </x:c>
      <x:c r="C31" s="81" t="str">
        <x:v>Сантехника</x:v>
      </x:c>
      <x:c r="D31" s="93" t="str">
        <x:v>Душевое ограждение / кабина</x:v>
      </x:c>
      <x:c r="E31" s="81" t="str">
        <x:v>шт.</x:v>
      </x:c>
      <x:c r="F31" s="86" t="n">
        <x:v>29728</x:v>
      </x:c>
      <x:c r="G31" s="90" t="n">
        <x:v>1</x:v>
      </x:c>
      <x:c r="H31" s="90" t="n">
        <x:f>F31*G31</x:f>
        <x:v>29728</x:v>
      </x:c>
      <x:c r="I31" s="90" t="n">
        <x:v>0</x:v>
      </x:c>
      <x:c r="J31" s="90" t="n">
        <x:f>F31*I31</x:f>
        <x:v>0</x:v>
      </x:c>
      <x:c r="K31" s="90" t="n">
        <x:v>0</x:v>
      </x:c>
      <x:c r="L31" s="86" t="n">
        <x:f>F31*K31</x:f>
        <x:v>0</x:v>
      </x:c>
      <x:c r="M31" s="100" t="str">
        <x:v>RETAIL SNAPSHOT</x:v>
      </x:c>
      <x:c r="N31" s="81" t="str">
        <x:v>LEMANA_SHOWER</x:v>
      </x:c>
    </x:row>
    <x:row r="32">
      <x:c r="A32" s="81" t="str">
        <x:v>B03</x:v>
      </x:c>
      <x:c r="B32" s="81" t="str">
        <x:v>Дом · санузел</x:v>
      </x:c>
      <x:c r="C32" s="81" t="str">
        <x:v>Сантехника</x:v>
      </x:c>
      <x:c r="D32" s="93" t="str">
        <x:v>Подвесная раковина с тумбой</x:v>
      </x:c>
      <x:c r="E32" s="81" t="str">
        <x:v>шт.</x:v>
      </x:c>
      <x:c r="F32" s="86" t="n">
        <x:v>24312</x:v>
      </x:c>
      <x:c r="G32" s="90" t="n">
        <x:v>1</x:v>
      </x:c>
      <x:c r="H32" s="90" t="n">
        <x:f>F32*G32</x:f>
        <x:v>24312</x:v>
      </x:c>
      <x:c r="I32" s="90" t="n">
        <x:v>1</x:v>
      </x:c>
      <x:c r="J32" s="90" t="n">
        <x:f>F32*I32</x:f>
        <x:v>24312</x:v>
      </x:c>
      <x:c r="K32" s="90" t="n">
        <x:v>2</x:v>
      </x:c>
      <x:c r="L32" s="86" t="n">
        <x:f>F32*K32</x:f>
        <x:v>48624</x:v>
      </x:c>
      <x:c r="M32" s="100" t="str">
        <x:v>RETAIL SNAPSHOT</x:v>
      </x:c>
      <x:c r="N32" s="81" t="str">
        <x:v>LEMANA_VANITY</x:v>
      </x:c>
    </x:row>
    <x:row r="33">
      <x:c r="A33" s="81" t="str">
        <x:v>B04</x:v>
      </x:c>
      <x:c r="B33" s="81" t="str">
        <x:v>Дом · санузел</x:v>
      </x:c>
      <x:c r="C33" s="81" t="str">
        <x:v>Сантехника</x:v>
      </x:c>
      <x:c r="D33" s="93" t="str">
        <x:v>Смеситель для раковины</x:v>
      </x:c>
      <x:c r="E33" s="81" t="str">
        <x:v>шт.</x:v>
      </x:c>
      <x:c r="F33" s="86" t="n">
        <x:v>3701</x:v>
      </x:c>
      <x:c r="G33" s="90" t="n">
        <x:v>1</x:v>
      </x:c>
      <x:c r="H33" s="90" t="n">
        <x:f>F33*G33</x:f>
        <x:v>3701</x:v>
      </x:c>
      <x:c r="I33" s="90" t="n">
        <x:v>1</x:v>
      </x:c>
      <x:c r="J33" s="90" t="n">
        <x:f>F33*I33</x:f>
        <x:v>3701</x:v>
      </x:c>
      <x:c r="K33" s="90" t="n">
        <x:v>2</x:v>
      </x:c>
      <x:c r="L33" s="86" t="n">
        <x:f>F33*K33</x:f>
        <x:v>7402</x:v>
      </x:c>
      <x:c r="M33" s="100" t="str">
        <x:v>RETAIL SNAPSHOT</x:v>
      </x:c>
      <x:c r="N33" s="81" t="str">
        <x:v>LEMANA_BASIN_MIXER</x:v>
      </x:c>
    </x:row>
    <x:row r="34">
      <x:c r="A34" s="81" t="str">
        <x:v>B05</x:v>
      </x:c>
      <x:c r="B34" s="81" t="str">
        <x:v>Дом · санузел</x:v>
      </x:c>
      <x:c r="C34" s="81" t="str">
        <x:v>Сантехника</x:v>
      </x:c>
      <x:c r="D34" s="93" t="str">
        <x:v>Смеситель ванна/душ с гарнитуром</x:v>
      </x:c>
      <x:c r="E34" s="81" t="str">
        <x:v>шт.</x:v>
      </x:c>
      <x:c r="F34" s="86" t="n">
        <x:v>17990</x:v>
      </x:c>
      <x:c r="G34" s="90" t="n">
        <x:v>1</x:v>
      </x:c>
      <x:c r="H34" s="90" t="n">
        <x:f>F34*G34</x:f>
        <x:v>17990</x:v>
      </x:c>
      <x:c r="I34" s="90" t="n">
        <x:v>1</x:v>
      </x:c>
      <x:c r="J34" s="90" t="n">
        <x:f>F34*I34</x:f>
        <x:v>17990</x:v>
      </x:c>
      <x:c r="K34" s="90" t="n">
        <x:v>1.5</x:v>
      </x:c>
      <x:c r="L34" s="86" t="n">
        <x:f>F34*K34</x:f>
        <x:v>26985</x:v>
      </x:c>
      <x:c r="M34" s="100" t="str">
        <x:v>RETAIL SNAPSHOT</x:v>
      </x:c>
      <x:c r="N34" s="81" t="str">
        <x:v>LEMANA_TUB_MIXER</x:v>
      </x:c>
    </x:row>
    <x:row r="35">
      <x:c r="A35" s="81" t="str">
        <x:v>B06</x:v>
      </x:c>
      <x:c r="B35" s="81" t="str">
        <x:v>Дом · санузел</x:v>
      </x:c>
      <x:c r="C35" s="81" t="str">
        <x:v>Сантехника</x:v>
      </x:c>
      <x:c r="D35" s="93" t="str">
        <x:v>Унитаз rimless со смывом Tornado</x:v>
      </x:c>
      <x:c r="E35" s="81" t="str">
        <x:v>шт.</x:v>
      </x:c>
      <x:c r="F35" s="86" t="n">
        <x:v>26900</x:v>
      </x:c>
      <x:c r="G35" s="90" t="n">
        <x:v>1</x:v>
      </x:c>
      <x:c r="H35" s="90" t="n">
        <x:f>F35*G35</x:f>
        <x:v>26900</x:v>
      </x:c>
      <x:c r="I35" s="90" t="n">
        <x:v>1</x:v>
      </x:c>
      <x:c r="J35" s="90" t="n">
        <x:f>F35*I35</x:f>
        <x:v>26900</x:v>
      </x:c>
      <x:c r="K35" s="90" t="n">
        <x:v>2</x:v>
      </x:c>
      <x:c r="L35" s="86" t="n">
        <x:f>F35*K35</x:f>
        <x:v>53800</x:v>
      </x:c>
      <x:c r="M35" s="100" t="str">
        <x:v>RETAIL SNAPSHOT</x:v>
      </x:c>
      <x:c r="N35" s="81" t="str">
        <x:v>LEMANA_TOILET</x:v>
      </x:c>
    </x:row>
    <x:row r="36">
      <x:c r="A36" s="81" t="str">
        <x:v>B07</x:v>
      </x:c>
      <x:c r="B36" s="81" t="str">
        <x:v>Дом · санузел</x:v>
      </x:c>
      <x:c r="C36" s="81" t="str">
        <x:v>OS&amp;E</x:v>
      </x:c>
      <x:c r="D36" s="93" t="str">
        <x:v>Зеркало с LED, фен, дозаторы, урна, ёрш</x:v>
      </x:c>
      <x:c r="E36" s="81" t="str">
        <x:v>компл.</x:v>
      </x:c>
      <x:c r="F36" s="86" t="n">
        <x:v>28900</x:v>
      </x:c>
      <x:c r="G36" s="90" t="n">
        <x:v>1</x:v>
      </x:c>
      <x:c r="H36" s="90" t="n">
        <x:f>F36*G36</x:f>
        <x:v>28900</x:v>
      </x:c>
      <x:c r="I36" s="90" t="n">
        <x:v>1</x:v>
      </x:c>
      <x:c r="J36" s="90" t="n">
        <x:f>F36*I36</x:f>
        <x:v>28900</x:v>
      </x:c>
      <x:c r="K36" s="90" t="n">
        <x:v>1.5</x:v>
      </x:c>
      <x:c r="L36" s="86" t="n">
        <x:f>F36*K36</x:f>
        <x:v>43350</x:v>
      </x:c>
      <x:c r="M36" s="98" t="str">
        <x:v>BUDGETARY ALLOWANCE</x:v>
      </x:c>
      <x:c r="N36" s="81" t="str">
        <x:v>LEMANA</x:v>
      </x:c>
    </x:row>
    <x:row r="37">
      <x:c r="A37" s="81" t="str">
        <x:v>T01</x:v>
      </x:c>
      <x:c r="B37" s="81" t="str">
        <x:v>Дом · текстиль</x:v>
      </x:c>
      <x:c r="C37" s="81" t="str">
        <x:v>Sleep</x:v>
      </x:c>
      <x:c r="D37" s="93" t="str">
        <x:v>Подушка hotel-grade 50×70</x:v>
      </x:c>
      <x:c r="E37" s="81" t="str">
        <x:v>шт.</x:v>
      </x:c>
      <x:c r="F37" s="86" t="n">
        <x:v>560</x:v>
      </x:c>
      <x:c r="G37" s="90" t="n">
        <x:v>8</x:v>
      </x:c>
      <x:c r="H37" s="90" t="n">
        <x:f>F37*G37</x:f>
        <x:v>4480</x:v>
      </x:c>
      <x:c r="I37" s="90" t="n">
        <x:v>12</x:v>
      </x:c>
      <x:c r="J37" s="90" t="n">
        <x:f>F37*I37</x:f>
        <x:v>6720</x:v>
      </x:c>
      <x:c r="K37" s="90" t="n">
        <x:v>14</x:v>
      </x:c>
      <x:c r="L37" s="86" t="n">
        <x:f>F37*K37</x:f>
        <x:v>7840</x:v>
      </x:c>
      <x:c r="M37" s="104" t="str">
        <x:v>PUBLIC PRICE</x:v>
      </x:c>
      <x:c r="N37" s="81" t="str">
        <x:v>DOM_BEDDING</x:v>
      </x:c>
    </x:row>
    <x:row r="38">
      <x:c r="A38" s="81" t="str">
        <x:v>T02</x:v>
      </x:c>
      <x:c r="B38" s="81" t="str">
        <x:v>Дом · текстиль</x:v>
      </x:c>
      <x:c r="C38" s="81" t="str">
        <x:v>Sleep</x:v>
      </x:c>
      <x:c r="D38" s="93" t="str">
        <x:v>Одеяло всесезонное</x:v>
      </x:c>
      <x:c r="E38" s="81" t="str">
        <x:v>шт.</x:v>
      </x:c>
      <x:c r="F38" s="86" t="n">
        <x:v>2100</x:v>
      </x:c>
      <x:c r="G38" s="90" t="n">
        <x:v>4</x:v>
      </x:c>
      <x:c r="H38" s="90" t="n">
        <x:f>F38*G38</x:f>
        <x:v>8400</x:v>
      </x:c>
      <x:c r="I38" s="90" t="n">
        <x:v>6</x:v>
      </x:c>
      <x:c r="J38" s="90" t="n">
        <x:f>F38*I38</x:f>
        <x:v>12600</x:v>
      </x:c>
      <x:c r="K38" s="90" t="n">
        <x:v>7</x:v>
      </x:c>
      <x:c r="L38" s="86" t="n">
        <x:f>F38*K38</x:f>
        <x:v>14700</x:v>
      </x:c>
      <x:c r="M38" s="98" t="str">
        <x:v>BUDGETARY ALLOWANCE</x:v>
      </x:c>
      <x:c r="N38" s="81" t="str">
        <x:v>DOM_BEDDING</x:v>
      </x:c>
    </x:row>
    <x:row r="39">
      <x:c r="A39" s="81" t="str">
        <x:v>T03</x:v>
      </x:c>
      <x:c r="B39" s="81" t="str">
        <x:v>Дом · текстиль</x:v>
      </x:c>
      <x:c r="C39" s="81" t="str">
        <x:v>Sleep</x:v>
      </x:c>
      <x:c r="D39" s="93" t="str">
        <x:v>Наматрасник водонепроницаемый</x:v>
      </x:c>
      <x:c r="E39" s="81" t="str">
        <x:v>шт.</x:v>
      </x:c>
      <x:c r="F39" s="86" t="n">
        <x:v>1800</x:v>
      </x:c>
      <x:c r="G39" s="90" t="n">
        <x:v>4</x:v>
      </x:c>
      <x:c r="H39" s="90" t="n">
        <x:f>F39*G39</x:f>
        <x:v>7200</x:v>
      </x:c>
      <x:c r="I39" s="90" t="n">
        <x:v>6</x:v>
      </x:c>
      <x:c r="J39" s="90" t="n">
        <x:f>F39*I39</x:f>
        <x:v>10800</x:v>
      </x:c>
      <x:c r="K39" s="90" t="n">
        <x:v>7</x:v>
      </x:c>
      <x:c r="L39" s="86" t="n">
        <x:f>F39*K39</x:f>
        <x:v>12600</x:v>
      </x:c>
      <x:c r="M39" s="98" t="str">
        <x:v>BUDGETARY ALLOWANCE</x:v>
      </x:c>
      <x:c r="N39" s="81" t="str">
        <x:v>DOM_BEDDING</x:v>
      </x:c>
    </x:row>
    <x:row r="40">
      <x:c r="A40" s="81" t="str">
        <x:v>T04</x:v>
      </x:c>
      <x:c r="B40" s="81" t="str">
        <x:v>Дом · текстиль</x:v>
      </x:c>
      <x:c r="C40" s="81" t="str">
        <x:v>Linen</x:v>
      </x:c>
      <x:c r="D40" s="93" t="str">
        <x:v>Комплект постельного белья страйп-сатин, 3 par</x:v>
      </x:c>
      <x:c r="E40" s="81" t="str">
        <x:v>компл.</x:v>
      </x:c>
      <x:c r="F40" s="86" t="n">
        <x:v>3100</x:v>
      </x:c>
      <x:c r="G40" s="90" t="n">
        <x:v>6</x:v>
      </x:c>
      <x:c r="H40" s="90" t="n">
        <x:f>F40*G40</x:f>
        <x:v>18600</x:v>
      </x:c>
      <x:c r="I40" s="90" t="n">
        <x:v>9</x:v>
      </x:c>
      <x:c r="J40" s="90" t="n">
        <x:f>F40*I40</x:f>
        <x:v>27900</x:v>
      </x:c>
      <x:c r="K40" s="90" t="n">
        <x:v>9</x:v>
      </x:c>
      <x:c r="L40" s="86" t="n">
        <x:f>F40*K40</x:f>
        <x:v>27900</x:v>
      </x:c>
      <x:c r="M40" s="104" t="str">
        <x:v>PUBLIC PRICE</x:v>
      </x:c>
      <x:c r="N40" s="81" t="str">
        <x:v>UNELLE</x:v>
      </x:c>
    </x:row>
    <x:row r="41">
      <x:c r="A41" s="81" t="str">
        <x:v>T05</x:v>
      </x:c>
      <x:c r="B41" s="81" t="str">
        <x:v>Дом · текстиль</x:v>
      </x:c>
      <x:c r="C41" s="81" t="str">
        <x:v>Towels</x:v>
      </x:c>
      <x:c r="D41" s="93" t="str">
        <x:v>Полотенце банное 70×140, 500 г/м², 3 par</x:v>
      </x:c>
      <x:c r="E41" s="81" t="str">
        <x:v>шт.</x:v>
      </x:c>
      <x:c r="F41" s="86" t="n">
        <x:v>480</x:v>
      </x:c>
      <x:c r="G41" s="90" t="n">
        <x:v>12</x:v>
      </x:c>
      <x:c r="H41" s="90" t="n">
        <x:f>F41*G41</x:f>
        <x:v>5760</x:v>
      </x:c>
      <x:c r="I41" s="90" t="n">
        <x:v>18</x:v>
      </x:c>
      <x:c r="J41" s="90" t="n">
        <x:f>F41*I41</x:f>
        <x:v>8640</x:v>
      </x:c>
      <x:c r="K41" s="90" t="n">
        <x:v>18</x:v>
      </x:c>
      <x:c r="L41" s="86" t="n">
        <x:f>F41*K41</x:f>
        <x:v>8640</x:v>
      </x:c>
      <x:c r="M41" s="104" t="str">
        <x:v>PUBLIC PRICE</x:v>
      </x:c>
      <x:c r="N41" s="81" t="str">
        <x:v>DOM_TOWELS</x:v>
      </x:c>
    </x:row>
    <x:row r="42">
      <x:c r="A42" s="81" t="str">
        <x:v>T06</x:v>
      </x:c>
      <x:c r="B42" s="81" t="str">
        <x:v>Дом · текстиль</x:v>
      </x:c>
      <x:c r="C42" s="81" t="str">
        <x:v>Towels</x:v>
      </x:c>
      <x:c r="D42" s="93" t="str">
        <x:v>Полотенце для рук 50×90, 500 г/м², 3 par</x:v>
      </x:c>
      <x:c r="E42" s="81" t="str">
        <x:v>шт.</x:v>
      </x:c>
      <x:c r="F42" s="86" t="n">
        <x:v>240</x:v>
      </x:c>
      <x:c r="G42" s="90" t="n">
        <x:v>12</x:v>
      </x:c>
      <x:c r="H42" s="90" t="n">
        <x:f>F42*G42</x:f>
        <x:v>2880</x:v>
      </x:c>
      <x:c r="I42" s="90" t="n">
        <x:v>18</x:v>
      </x:c>
      <x:c r="J42" s="90" t="n">
        <x:f>F42*I42</x:f>
        <x:v>4320</x:v>
      </x:c>
      <x:c r="K42" s="90" t="n">
        <x:v>18</x:v>
      </x:c>
      <x:c r="L42" s="86" t="n">
        <x:f>F42*K42</x:f>
        <x:v>4320</x:v>
      </x:c>
      <x:c r="M42" s="104" t="str">
        <x:v>PUBLIC PRICE</x:v>
      </x:c>
      <x:c r="N42" s="81" t="str">
        <x:v>DOM_TOWELS</x:v>
      </x:c>
    </x:row>
    <x:row r="43">
      <x:c r="A43" s="81" t="str">
        <x:v>T07</x:v>
      </x:c>
      <x:c r="B43" s="81" t="str">
        <x:v>Дом · текстиль</x:v>
      </x:c>
      <x:c r="C43" s="81" t="str">
        <x:v>Towels</x:v>
      </x:c>
      <x:c r="D43" s="93" t="str">
        <x:v>Полотенце косметическое 33×50, 3 par</x:v>
      </x:c>
      <x:c r="E43" s="81" t="str">
        <x:v>шт.</x:v>
      </x:c>
      <x:c r="F43" s="86" t="n">
        <x:v>70</x:v>
      </x:c>
      <x:c r="G43" s="90" t="n">
        <x:v>12</x:v>
      </x:c>
      <x:c r="H43" s="90" t="n">
        <x:f>F43*G43</x:f>
        <x:v>840</x:v>
      </x:c>
      <x:c r="I43" s="90" t="n">
        <x:v>18</x:v>
      </x:c>
      <x:c r="J43" s="90" t="n">
        <x:f>F43*I43</x:f>
        <x:v>1260</x:v>
      </x:c>
      <x:c r="K43" s="90" t="n">
        <x:v>18</x:v>
      </x:c>
      <x:c r="L43" s="86" t="n">
        <x:f>F43*K43</x:f>
        <x:v>1260</x:v>
      </x:c>
      <x:c r="M43" s="104" t="str">
        <x:v>PUBLIC PRICE</x:v>
      </x:c>
      <x:c r="N43" s="81" t="str">
        <x:v>DOM_TOWELS</x:v>
      </x:c>
    </x:row>
    <x:row r="44">
      <x:c r="A44" s="81" t="str">
        <x:v>T08</x:v>
      </x:c>
      <x:c r="B44" s="81" t="str">
        <x:v>Дом · текстиль</x:v>
      </x:c>
      <x:c r="C44" s="81" t="str">
        <x:v>SPA</x:v>
      </x:c>
      <x:c r="D44" s="93" t="str">
        <x:v>Халат махровый гостиничный, 2 par</x:v>
      </x:c>
      <x:c r="E44" s="81" t="str">
        <x:v>шт.</x:v>
      </x:c>
      <x:c r="F44" s="86" t="n">
        <x:v>1440</x:v>
      </x:c>
      <x:c r="G44" s="90" t="n">
        <x:v>8</x:v>
      </x:c>
      <x:c r="H44" s="90" t="n">
        <x:f>F44*G44</x:f>
        <x:v>11520</x:v>
      </x:c>
      <x:c r="I44" s="90" t="n">
        <x:v>12</x:v>
      </x:c>
      <x:c r="J44" s="90" t="n">
        <x:f>F44*I44</x:f>
        <x:v>17280</x:v>
      </x:c>
      <x:c r="K44" s="90" t="n">
        <x:v>12</x:v>
      </x:c>
      <x:c r="L44" s="86" t="n">
        <x:f>F44*K44</x:f>
        <x:v>17280</x:v>
      </x:c>
      <x:c r="M44" s="104" t="str">
        <x:v>PUBLIC PRICE</x:v>
      </x:c>
      <x:c r="N44" s="81" t="str">
        <x:v>DOM_ROBES</x:v>
      </x:c>
    </x:row>
    <x:row r="45">
      <x:c r="A45" s="81" t="str">
        <x:v>T09</x:v>
      </x:c>
      <x:c r="B45" s="81" t="str">
        <x:v>Дом · текстиль</x:v>
      </x:c>
      <x:c r="C45" s="81" t="str">
        <x:v>Decor</x:v>
      </x:c>
      <x:c r="D45" s="93" t="str">
        <x:v>Пледы, покрывала, декоративные подушки</x:v>
      </x:c>
      <x:c r="E45" s="81" t="str">
        <x:v>компл.</x:v>
      </x:c>
      <x:c r="F45" s="86" t="n">
        <x:v>24000</x:v>
      </x:c>
      <x:c r="G45" s="90" t="n">
        <x:v>1</x:v>
      </x:c>
      <x:c r="H45" s="90" t="n">
        <x:f>F45*G45</x:f>
        <x:v>24000</x:v>
      </x:c>
      <x:c r="I45" s="90" t="n">
        <x:v>1.35</x:v>
      </x:c>
      <x:c r="J45" s="90" t="n">
        <x:f>F45*I45</x:f>
        <x:v>32400.000000000004</x:v>
      </x:c>
      <x:c r="K45" s="90" t="n">
        <x:v>1.8</x:v>
      </x:c>
      <x:c r="L45" s="86" t="n">
        <x:f>F45*K45</x:f>
        <x:v>43200</x:v>
      </x:c>
      <x:c r="M45" s="98" t="str">
        <x:v>BUDGETARY ALLOWANCE</x:v>
      </x:c>
      <x:c r="N45" s="81" t="str">
        <x:v>RFQ</x:v>
      </x:c>
    </x:row>
    <x:row r="46">
      <x:c r="A46" s="81" t="str">
        <x:v>E01</x:v>
      </x:c>
      <x:c r="B46" s="81" t="str">
        <x:v>Дом · техника</x:v>
      </x:c>
      <x:c r="C46" s="81" t="str">
        <x:v>Guest tech</x:v>
      </x:c>
      <x:c r="D46" s="93" t="str">
        <x:v>Smart TV 43–55 дюймов</x:v>
      </x:c>
      <x:c r="E46" s="81" t="str">
        <x:v>шт.</x:v>
      </x:c>
      <x:c r="F46" s="86" t="n">
        <x:v>34990</x:v>
      </x:c>
      <x:c r="G46" s="90" t="n">
        <x:v>1</x:v>
      </x:c>
      <x:c r="H46" s="90" t="n">
        <x:f>F46*G46</x:f>
        <x:v>34990</x:v>
      </x:c>
      <x:c r="I46" s="90" t="n">
        <x:v>1</x:v>
      </x:c>
      <x:c r="J46" s="90" t="n">
        <x:f>F46*I46</x:f>
        <x:v>34990</x:v>
      </x:c>
      <x:c r="K46" s="90" t="n">
        <x:v>2</x:v>
      </x:c>
      <x:c r="L46" s="86" t="n">
        <x:f>F46*K46</x:f>
        <x:v>69980</x:v>
      </x:c>
      <x:c r="M46" s="98" t="str">
        <x:v>BUDGETARY ALLOWANCE</x:v>
      </x:c>
      <x:c r="N46" s="81" t="str">
        <x:v>RFQ</x:v>
      </x:c>
    </x:row>
    <x:row r="47">
      <x:c r="A47" s="81" t="str">
        <x:v>E02</x:v>
      </x:c>
      <x:c r="B47" s="81" t="str">
        <x:v>Дом · техника</x:v>
      </x:c>
      <x:c r="C47" s="81" t="str">
        <x:v>Guest tech</x:v>
      </x:c>
      <x:c r="D47" s="93" t="str">
        <x:v>Умная колонка / голосовой помощник</x:v>
      </x:c>
      <x:c r="E47" s="81" t="str">
        <x:v>шт.</x:v>
      </x:c>
      <x:c r="F47" s="86" t="n">
        <x:v>12990</x:v>
      </x:c>
      <x:c r="G47" s="90" t="n">
        <x:v>1</x:v>
      </x:c>
      <x:c r="H47" s="90" t="n">
        <x:f>F47*G47</x:f>
        <x:v>12990</x:v>
      </x:c>
      <x:c r="I47" s="90" t="n">
        <x:v>1</x:v>
      </x:c>
      <x:c r="J47" s="90" t="n">
        <x:f>F47*I47</x:f>
        <x:v>12990</x:v>
      </x:c>
      <x:c r="K47" s="90" t="n">
        <x:v>1</x:v>
      </x:c>
      <x:c r="L47" s="86" t="n">
        <x:f>F47*K47</x:f>
        <x:v>12990</x:v>
      </x:c>
      <x:c r="M47" s="98" t="str">
        <x:v>BUDGETARY ALLOWANCE</x:v>
      </x:c>
      <x:c r="N47" s="81" t="str">
        <x:v>RFQ</x:v>
      </x:c>
    </x:row>
    <x:row r="48">
      <x:c r="A48" s="81" t="str">
        <x:v>E03</x:v>
      </x:c>
      <x:c r="B48" s="81" t="str">
        <x:v>Дом · техника</x:v>
      </x:c>
      <x:c r="C48" s="81" t="str">
        <x:v>Guest tech</x:v>
      </x:c>
      <x:c r="D48" s="93" t="str">
        <x:v>Wi-Fi access point / mesh node</x:v>
      </x:c>
      <x:c r="E48" s="81" t="str">
        <x:v>шт.</x:v>
      </x:c>
      <x:c r="F48" s="86" t="n">
        <x:v>11900</x:v>
      </x:c>
      <x:c r="G48" s="90" t="n">
        <x:v>1</x:v>
      </x:c>
      <x:c r="H48" s="90" t="n">
        <x:f>F48*G48</x:f>
        <x:v>11900</x:v>
      </x:c>
      <x:c r="I48" s="90" t="n">
        <x:v>1</x:v>
      </x:c>
      <x:c r="J48" s="90" t="n">
        <x:f>F48*I48</x:f>
        <x:v>11900</x:v>
      </x:c>
      <x:c r="K48" s="90" t="n">
        <x:v>2</x:v>
      </x:c>
      <x:c r="L48" s="86" t="n">
        <x:f>F48*K48</x:f>
        <x:v>23800</x:v>
      </x:c>
      <x:c r="M48" s="98" t="str">
        <x:v>BUDGETARY ALLOWANCE</x:v>
      </x:c>
      <x:c r="N48" s="81" t="str">
        <x:v>RFQ</x:v>
      </x:c>
    </x:row>
    <x:row r="49">
      <x:c r="A49" s="81" t="str">
        <x:v>E04</x:v>
      </x:c>
      <x:c r="B49" s="81" t="str">
        <x:v>Дом · безопасность</x:v>
      </x:c>
      <x:c r="C49" s="81" t="str">
        <x:v>Safety</x:v>
      </x:c>
      <x:c r="D49" s="93" t="str">
        <x:v>Электронный замок / self check-in</x:v>
      </x:c>
      <x:c r="E49" s="81" t="str">
        <x:v>шт.</x:v>
      </x:c>
      <x:c r="F49" s="86" t="n">
        <x:v>34900</x:v>
      </x:c>
      <x:c r="G49" s="90" t="n">
        <x:v>1</x:v>
      </x:c>
      <x:c r="H49" s="90" t="n">
        <x:f>F49*G49</x:f>
        <x:v>34900</x:v>
      </x:c>
      <x:c r="I49" s="90" t="n">
        <x:v>1</x:v>
      </x:c>
      <x:c r="J49" s="90" t="n">
        <x:f>F49*I49</x:f>
        <x:v>34900</x:v>
      </x:c>
      <x:c r="K49" s="90" t="n">
        <x:v>1</x:v>
      </x:c>
      <x:c r="L49" s="86" t="n">
        <x:f>F49*K49</x:f>
        <x:v>34900</x:v>
      </x:c>
      <x:c r="M49" s="102" t="str">
        <x:v>RFQ REQUIRED</x:v>
      </x:c>
      <x:c r="N49" s="81" t="str">
        <x:v>RFQ</x:v>
      </x:c>
    </x:row>
    <x:row r="50">
      <x:c r="A50" s="81" t="str">
        <x:v>E05</x:v>
      </x:c>
      <x:c r="B50" s="81" t="str">
        <x:v>Дом · безопасность</x:v>
      </x:c>
      <x:c r="C50" s="81" t="str">
        <x:v>Safety</x:v>
      </x:c>
      <x:c r="D50" s="93" t="str">
        <x:v>Огнетушитель, датчики дыма/CO, аптечка</x:v>
      </x:c>
      <x:c r="E50" s="81" t="str">
        <x:v>компл.</x:v>
      </x:c>
      <x:c r="F50" s="86" t="n">
        <x:v>14500</x:v>
      </x:c>
      <x:c r="G50" s="90" t="n">
        <x:v>1</x:v>
      </x:c>
      <x:c r="H50" s="90" t="n">
        <x:f>F50*G50</x:f>
        <x:v>14500</x:v>
      </x:c>
      <x:c r="I50" s="90" t="n">
        <x:v>1</x:v>
      </x:c>
      <x:c r="J50" s="90" t="n">
        <x:f>F50*I50</x:f>
        <x:v>14500</x:v>
      </x:c>
      <x:c r="K50" s="90" t="n">
        <x:v>1.25</x:v>
      </x:c>
      <x:c r="L50" s="86" t="n">
        <x:f>F50*K50</x:f>
        <x:v>18125</x:v>
      </x:c>
      <x:c r="M50" s="98" t="str">
        <x:v>BUDGETARY ALLOWANCE</x:v>
      </x:c>
      <x:c r="N50" s="81" t="str">
        <x:v>RFQ</x:v>
      </x:c>
    </x:row>
    <x:row r="51">
      <x:c r="A51" s="81" t="str">
        <x:v>E06</x:v>
      </x:c>
      <x:c r="B51" s="81" t="str">
        <x:v>Дом · эксплуатация</x:v>
      </x:c>
      <x:c r="C51" s="81" t="str">
        <x:v>OS&amp;E</x:v>
      </x:c>
      <x:c r="D51" s="93" t="str">
        <x:v>Утюг, доска, сушилка, сейф</x:v>
      </x:c>
      <x:c r="E51" s="81" t="str">
        <x:v>компл.</x:v>
      </x:c>
      <x:c r="F51" s="86" t="n">
        <x:v>22900</x:v>
      </x:c>
      <x:c r="G51" s="90" t="n">
        <x:v>1</x:v>
      </x:c>
      <x:c r="H51" s="90" t="n">
        <x:f>F51*G51</x:f>
        <x:v>22900</x:v>
      </x:c>
      <x:c r="I51" s="90" t="n">
        <x:v>1</x:v>
      </x:c>
      <x:c r="J51" s="90" t="n">
        <x:f>F51*I51</x:f>
        <x:v>22900</x:v>
      </x:c>
      <x:c r="K51" s="90" t="n">
        <x:v>1.25</x:v>
      </x:c>
      <x:c r="L51" s="86" t="n">
        <x:f>F51*K51</x:f>
        <x:v>28625</x:v>
      </x:c>
      <x:c r="M51" s="98" t="str">
        <x:v>BUDGETARY ALLOWANCE</x:v>
      </x:c>
      <x:c r="N51" s="81" t="str">
        <x:v>RFQ</x:v>
      </x:c>
    </x:row>
    <x:row r="52">
      <x:c r="A52" s="81" t="str">
        <x:v>S01</x:v>
      </x:c>
      <x:c r="B52" s="81" t="str">
        <x:v>Банный модуль</x:v>
      </x:c>
      <x:c r="C52" s="81" t="str">
        <x:v>Сантехника</x:v>
      </x:c>
      <x:c r="D52" s="93" t="str">
        <x:v>Душевая кабина 90×90 + смеситель</x:v>
      </x:c>
      <x:c r="E52" s="81" t="str">
        <x:v>компл.</x:v>
      </x:c>
      <x:c r="F52" s="86" t="n">
        <x:v>33429</x:v>
      </x:c>
      <x:c r="G52" s="90" t="n">
        <x:v>0</x:v>
      </x:c>
      <x:c r="H52" s="90" t="n">
        <x:f>F52*G52</x:f>
        <x:v>0</x:v>
      </x:c>
      <x:c r="I52" s="90" t="n">
        <x:v>1</x:v>
      </x:c>
      <x:c r="J52" s="90" t="n">
        <x:f>F52*I52</x:f>
        <x:v>33429</x:v>
      </x:c>
      <x:c r="K52" s="90" t="n">
        <x:v>1</x:v>
      </x:c>
      <x:c r="L52" s="86" t="n">
        <x:f>F52*K52</x:f>
        <x:v>33429</x:v>
      </x:c>
      <x:c r="M52" s="100" t="str">
        <x:v>RETAIL SNAPSHOT</x:v>
      </x:c>
      <x:c r="N52" s="81" t="str">
        <x:v>LEMANA_SHOWER</x:v>
      </x:c>
    </x:row>
    <x:row r="53">
      <x:c r="A53" s="81" t="str">
        <x:v>S02</x:v>
      </x:c>
      <x:c r="B53" s="81" t="str">
        <x:v>Банный модуль</x:v>
      </x:c>
      <x:c r="C53" s="81" t="str">
        <x:v>Банные принадлежности</x:v>
      </x:c>
      <x:c r="D53" s="93" t="str">
        <x:v>Шайка, ковш, ведро, термометр, часы</x:v>
      </x:c>
      <x:c r="E53" s="81" t="str">
        <x:v>компл.</x:v>
      </x:c>
      <x:c r="F53" s="86" t="n">
        <x:v>14900</x:v>
      </x:c>
      <x:c r="G53" s="90" t="n">
        <x:v>0</x:v>
      </x:c>
      <x:c r="H53" s="90" t="n">
        <x:f>F53*G53</x:f>
        <x:v>0</x:v>
      </x:c>
      <x:c r="I53" s="90" t="n">
        <x:v>1</x:v>
      </x:c>
      <x:c r="J53" s="90" t="n">
        <x:f>F53*I53</x:f>
        <x:v>14900</x:v>
      </x:c>
      <x:c r="K53" s="90" t="n">
        <x:v>1.35</x:v>
      </x:c>
      <x:c r="L53" s="86" t="n">
        <x:f>F53*K53</x:f>
        <x:v>20115</x:v>
      </x:c>
      <x:c r="M53" s="98" t="str">
        <x:v>BUDGETARY ALLOWANCE</x:v>
      </x:c>
      <x:c r="N53" s="81" t="str">
        <x:v>RFQ</x:v>
      </x:c>
    </x:row>
    <x:row r="54">
      <x:c r="A54" s="81" t="str">
        <x:v>S03</x:v>
      </x:c>
      <x:c r="B54" s="81" t="str">
        <x:v>Банный модуль</x:v>
      </x:c>
      <x:c r="C54" s="81" t="str">
        <x:v>Банные принадлежности</x:v>
      </x:c>
      <x:c r="D54" s="93" t="str">
        <x:v>Банные шапки многоразовые</x:v>
      </x:c>
      <x:c r="E54" s="81" t="str">
        <x:v>шт.</x:v>
      </x:c>
      <x:c r="F54" s="86" t="n">
        <x:v>650</x:v>
      </x:c>
      <x:c r="G54" s="90" t="n">
        <x:v>0</x:v>
      </x:c>
      <x:c r="H54" s="90" t="n">
        <x:f>F54*G54</x:f>
        <x:v>0</x:v>
      </x:c>
      <x:c r="I54" s="90" t="n">
        <x:v>8</x:v>
      </x:c>
      <x:c r="J54" s="90" t="n">
        <x:f>F54*I54</x:f>
        <x:v>5200</x:v>
      </x:c>
      <x:c r="K54" s="90" t="n">
        <x:v>12</x:v>
      </x:c>
      <x:c r="L54" s="86" t="n">
        <x:f>F54*K54</x:f>
        <x:v>7800</x:v>
      </x:c>
      <x:c r="M54" s="98" t="str">
        <x:v>BUDGETARY ALLOWANCE</x:v>
      </x:c>
      <x:c r="N54" s="81" t="str">
        <x:v>RFQ</x:v>
      </x:c>
    </x:row>
    <x:row r="55">
      <x:c r="A55" s="81" t="str">
        <x:v>S04</x:v>
      </x:c>
      <x:c r="B55" s="81" t="str">
        <x:v>Банный модуль</x:v>
      </x:c>
      <x:c r="C55" s="81" t="str">
        <x:v>Текстиль</x:v>
      </x:c>
      <x:c r="D55" s="93" t="str">
        <x:v>Килт/парео и банное полотенце, 2 par</x:v>
      </x:c>
      <x:c r="E55" s="81" t="str">
        <x:v>компл.</x:v>
      </x:c>
      <x:c r="F55" s="86" t="n">
        <x:v>2340</x:v>
      </x:c>
      <x:c r="G55" s="90" t="n">
        <x:v>0</x:v>
      </x:c>
      <x:c r="H55" s="90" t="n">
        <x:f>F55*G55</x:f>
        <x:v>0</x:v>
      </x:c>
      <x:c r="I55" s="90" t="n">
        <x:v>8</x:v>
      </x:c>
      <x:c r="J55" s="90" t="n">
        <x:f>F55*I55</x:f>
        <x:v>18720</x:v>
      </x:c>
      <x:c r="K55" s="90" t="n">
        <x:v>12</x:v>
      </x:c>
      <x:c r="L55" s="86" t="n">
        <x:f>F55*K55</x:f>
        <x:v>28080</x:v>
      </x:c>
      <x:c r="M55" s="104" t="str">
        <x:v>PUBLIC PRICE</x:v>
      </x:c>
      <x:c r="N55" s="81" t="str">
        <x:v>DOM_HLOPKA</x:v>
      </x:c>
    </x:row>
    <x:row r="56">
      <x:c r="A56" s="81" t="str">
        <x:v>S05</x:v>
      </x:c>
      <x:c r="B56" s="81" t="str">
        <x:v>Банный модуль</x:v>
      </x:c>
      <x:c r="C56" s="81" t="str">
        <x:v>Мебель</x:v>
      </x:c>
      <x:c r="D56" s="93" t="str">
        <x:v>Стол, лавка, вешалки, полки</x:v>
      </x:c>
      <x:c r="E56" s="81" t="str">
        <x:v>компл.</x:v>
      </x:c>
      <x:c r="F56" s="86" t="n">
        <x:v>42000</x:v>
      </x:c>
      <x:c r="G56" s="90" t="n">
        <x:v>0</x:v>
      </x:c>
      <x:c r="H56" s="90" t="n">
        <x:f>F56*G56</x:f>
        <x:v>0</x:v>
      </x:c>
      <x:c r="I56" s="90" t="n">
        <x:v>1</x:v>
      </x:c>
      <x:c r="J56" s="90" t="n">
        <x:f>F56*I56</x:f>
        <x:v>42000</x:v>
      </x:c>
      <x:c r="K56" s="90" t="n">
        <x:v>1.4</x:v>
      </x:c>
      <x:c r="L56" s="86" t="n">
        <x:f>F56*K56</x:f>
        <x:v>58799.99999999999</x:v>
      </x:c>
      <x:c r="M56" s="102" t="str">
        <x:v>RFQ REQUIRED</x:v>
      </x:c>
      <x:c r="N56" s="81" t="str">
        <x:v>RFQ</x:v>
      </x:c>
    </x:row>
    <x:row r="57">
      <x:c r="A57" s="81" t="str">
        <x:v>S06</x:v>
      </x:c>
      <x:c r="B57" s="81" t="str">
        <x:v>Банный модуль</x:v>
      </x:c>
      <x:c r="C57" s="81" t="str">
        <x:v>Safety</x:v>
      </x:c>
      <x:c r="D57" s="93" t="str">
        <x:v>Огнетушитель, экран печи, аптечка</x:v>
      </x:c>
      <x:c r="E57" s="81" t="str">
        <x:v>компл.</x:v>
      </x:c>
      <x:c r="F57" s="86" t="n">
        <x:v>18000</x:v>
      </x:c>
      <x:c r="G57" s="90" t="n">
        <x:v>0</x:v>
      </x:c>
      <x:c r="H57" s="90" t="n">
        <x:f>F57*G57</x:f>
        <x:v>0</x:v>
      </x:c>
      <x:c r="I57" s="90" t="n">
        <x:v>1</x:v>
      </x:c>
      <x:c r="J57" s="90" t="n">
        <x:f>F57*I57</x:f>
        <x:v>18000</x:v>
      </x:c>
      <x:c r="K57" s="90" t="n">
        <x:v>1</x:v>
      </x:c>
      <x:c r="L57" s="86" t="n">
        <x:f>F57*K57</x:f>
        <x:v>18000</x:v>
      </x:c>
      <x:c r="M57" s="102" t="str">
        <x:v>RFQ REQUIRED</x:v>
      </x:c>
      <x:c r="N57" s="81" t="str">
        <x:v>RFQ</x:v>
      </x:c>
    </x:row>
    <x:row r="58">
      <x:c r="A58" s="81" t="str">
        <x:v>P01</x:v>
      </x:c>
      <x:c r="B58" s="81" t="str">
        <x:v>Участок дома</x:v>
      </x:c>
      <x:c r="C58" s="81" t="str">
        <x:v>Outdoor furniture</x:v>
      </x:c>
      <x:c r="D58" s="93" t="str">
        <x:v>Террасный стол и кресла</x:v>
      </x:c>
      <x:c r="E58" s="81" t="str">
        <x:v>компл.</x:v>
      </x:c>
      <x:c r="F58" s="86" t="n">
        <x:v>54900</x:v>
      </x:c>
      <x:c r="G58" s="90" t="n">
        <x:v>1</x:v>
      </x:c>
      <x:c r="H58" s="90" t="n">
        <x:f>F58*G58</x:f>
        <x:v>54900</x:v>
      </x:c>
      <x:c r="I58" s="90" t="n">
        <x:v>1.25</x:v>
      </x:c>
      <x:c r="J58" s="90" t="n">
        <x:f>F58*I58</x:f>
        <x:v>68625</x:v>
      </x:c>
      <x:c r="K58" s="90" t="n">
        <x:v>1.75</x:v>
      </x:c>
      <x:c r="L58" s="86" t="n">
        <x:f>F58*K58</x:f>
        <x:v>96075</x:v>
      </x:c>
      <x:c r="M58" s="98" t="str">
        <x:v>BUDGETARY ALLOWANCE</x:v>
      </x:c>
      <x:c r="N58" s="81" t="str">
        <x:v>RFQ</x:v>
      </x:c>
    </x:row>
    <x:row r="59">
      <x:c r="A59" s="81" t="str">
        <x:v>P02</x:v>
      </x:c>
      <x:c r="B59" s="81" t="str">
        <x:v>Участок дома</x:v>
      </x:c>
      <x:c r="C59" s="81" t="str">
        <x:v>BBQ</x:v>
      </x:c>
      <x:c r="D59" s="93" t="str">
        <x:v>Мангал/гриль, шампуры, решётка, инструмент</x:v>
      </x:c>
      <x:c r="E59" s="81" t="str">
        <x:v>компл.</x:v>
      </x:c>
      <x:c r="F59" s="86" t="n">
        <x:v>28900</x:v>
      </x:c>
      <x:c r="G59" s="90" t="n">
        <x:v>1</x:v>
      </x:c>
      <x:c r="H59" s="90" t="n">
        <x:f>F59*G59</x:f>
        <x:v>28900</x:v>
      </x:c>
      <x:c r="I59" s="90" t="n">
        <x:v>1.25</x:v>
      </x:c>
      <x:c r="J59" s="90" t="n">
        <x:f>F59*I59</x:f>
        <x:v>36125</x:v>
      </x:c>
      <x:c r="K59" s="90" t="n">
        <x:v>1.5</x:v>
      </x:c>
      <x:c r="L59" s="86" t="n">
        <x:f>F59*K59</x:f>
        <x:v>43350</x:v>
      </x:c>
      <x:c r="M59" s="98" t="str">
        <x:v>BUDGETARY ALLOWANCE</x:v>
      </x:c>
      <x:c r="N59" s="81" t="str">
        <x:v>RFQ</x:v>
      </x:c>
    </x:row>
    <x:row r="60">
      <x:c r="A60" s="81" t="str">
        <x:v>P03</x:v>
      </x:c>
      <x:c r="B60" s="81" t="str">
        <x:v>Участок дома</x:v>
      </x:c>
      <x:c r="C60" s="81" t="str">
        <x:v>Освещение</x:v>
      </x:c>
      <x:c r="D60" s="93" t="str">
        <x:v>LED-болларды IP65 вдоль дорожек</x:v>
      </x:c>
      <x:c r="E60" s="81" t="str">
        <x:v>шт.</x:v>
      </x:c>
      <x:c r="F60" s="86" t="n">
        <x:v>3500</x:v>
      </x:c>
      <x:c r="G60" s="90" t="n">
        <x:v>8</x:v>
      </x:c>
      <x:c r="H60" s="90" t="n">
        <x:f>F60*G60</x:f>
        <x:v>28000</x:v>
      </x:c>
      <x:c r="I60" s="90" t="n">
        <x:v>10</x:v>
      </x:c>
      <x:c r="J60" s="90" t="n">
        <x:f>F60*I60</x:f>
        <x:v>35000</x:v>
      </x:c>
      <x:c r="K60" s="90" t="n">
        <x:v>12</x:v>
      </x:c>
      <x:c r="L60" s="86" t="n">
        <x:f>F60*K60</x:f>
        <x:v>42000</x:v>
      </x:c>
      <x:c r="M60" s="100" t="str">
        <x:v>RETAIL SNAPSHOT</x:v>
      </x:c>
      <x:c r="N60" s="81" t="str">
        <x:v>LEMANA_BOLLARD</x:v>
      </x:c>
    </x:row>
    <x:row r="61">
      <x:c r="A61" s="81" t="str">
        <x:v>P04</x:v>
      </x:c>
      <x:c r="B61" s="81" t="str">
        <x:v>Участок дома</x:v>
      </x:c>
      <x:c r="C61" s="81" t="str">
        <x:v>Освещение</x:v>
      </x:c>
      <x:c r="D61" s="93" t="str">
        <x:v>LED-подсветка фасада/растений IP65</x:v>
      </x:c>
      <x:c r="E61" s="81" t="str">
        <x:v>шт.</x:v>
      </x:c>
      <x:c r="F61" s="86" t="n">
        <x:v>1640</x:v>
      </x:c>
      <x:c r="G61" s="90" t="n">
        <x:v>4</x:v>
      </x:c>
      <x:c r="H61" s="90" t="n">
        <x:f>F61*G61</x:f>
        <x:v>6560</x:v>
      </x:c>
      <x:c r="I61" s="90" t="n">
        <x:v>6</x:v>
      </x:c>
      <x:c r="J61" s="90" t="n">
        <x:f>F61*I61</x:f>
        <x:v>9840</x:v>
      </x:c>
      <x:c r="K61" s="90" t="n">
        <x:v>8</x:v>
      </x:c>
      <x:c r="L61" s="86" t="n">
        <x:f>F61*K61</x:f>
        <x:v>13120</x:v>
      </x:c>
      <x:c r="M61" s="100" t="str">
        <x:v>RETAIL SNAPSHOT</x:v>
      </x:c>
      <x:c r="N61" s="81" t="str">
        <x:v>LEMANA_SPOT</x:v>
      </x:c>
    </x:row>
    <x:row r="62">
      <x:c r="A62" s="81" t="str">
        <x:v>P05</x:v>
      </x:c>
      <x:c r="B62" s="81" t="str">
        <x:v>Участок дома</x:v>
      </x:c>
      <x:c r="C62" s="81" t="str">
        <x:v>Освещение</x:v>
      </x:c>
      <x:c r="D62" s="93" t="str">
        <x:v>Кабель, автоматика, датчики, монтаж света участка</x:v>
      </x:c>
      <x:c r="E62" s="81" t="str">
        <x:v>компл.</x:v>
      </x:c>
      <x:c r="F62" s="86" t="n">
        <x:v>65000</x:v>
      </x:c>
      <x:c r="G62" s="90" t="n">
        <x:v>1</x:v>
      </x:c>
      <x:c r="H62" s="90" t="n">
        <x:f>F62*G62</x:f>
        <x:v>65000</x:v>
      </x:c>
      <x:c r="I62" s="90" t="n">
        <x:v>1.2</x:v>
      </x:c>
      <x:c r="J62" s="90" t="n">
        <x:f>F62*I62</x:f>
        <x:v>78000</x:v>
      </x:c>
      <x:c r="K62" s="90" t="n">
        <x:v>1.5</x:v>
      </x:c>
      <x:c r="L62" s="86" t="n">
        <x:f>F62*K62</x:f>
        <x:v>97500</x:v>
      </x:c>
      <x:c r="M62" s="102" t="str">
        <x:v>RFQ REQUIRED</x:v>
      </x:c>
      <x:c r="N62" s="81" t="str">
        <x:v>RFQ</x:v>
      </x:c>
    </x:row>
    <x:row r="63">
      <x:c r="A63" s="82" t="str">
        <x:v>I01</x:v>
      </x:c>
      <x:c r="B63" s="82" t="str">
        <x:v>Логистика закупки</x:v>
      </x:c>
      <x:c r="C63" s="82" t="str">
        <x:v>Услуги</x:v>
      </x:c>
      <x:c r="D63" s="94" t="str">
        <x:v>Доставка, подъём, сборка FF&amp;E/OS&amp;E</x:v>
      </x:c>
      <x:c r="E63" s="82" t="str">
        <x:v>дом</x:v>
      </x:c>
      <x:c r="F63" s="87" t="n">
        <x:v>95000</x:v>
      </x:c>
      <x:c r="G63" s="91" t="n">
        <x:v>1</x:v>
      </x:c>
      <x:c r="H63" s="91" t="n">
        <x:f>F63*G63</x:f>
        <x:v>95000</x:v>
      </x:c>
      <x:c r="I63" s="91" t="n">
        <x:v>1.35</x:v>
      </x:c>
      <x:c r="J63" s="91" t="n">
        <x:f>F63*I63</x:f>
        <x:v>128250.00000000001</x:v>
      </x:c>
      <x:c r="K63" s="91" t="n">
        <x:v>2</x:v>
      </x:c>
      <x:c r="L63" s="87" t="n">
        <x:f>F63*K63</x:f>
        <x:v>190000</x:v>
      </x:c>
      <x:c r="M63" s="106" t="str">
        <x:v>RFQ REQUIRED</x:v>
      </x:c>
      <x:c r="N63" s="82" t="str">
        <x:v>RFQ</x:v>
      </x:c>
    </x:row>
    <x:row r="64" ht="24" customHeight="1">
      <x:c r="A64" s="84" t="str">
        <x:v>ИТОГО НА ОДИН ДОМ</x:v>
      </x:c>
      <x:c r="B64" s="84"/>
      <x:c r="C64" s="84"/>
      <x:c r="D64" s="84"/>
      <x:c r="E64" s="84"/>
      <x:c r="F64" s="84"/>
      <x:c r="G64" s="84"/>
      <x:c r="H64" s="88" t="n">
        <x:f>SUM(H5:H63)</x:f>
        <x:v>1296876.21</x:v>
      </x:c>
      <x:c r="I64" s="88"/>
      <x:c r="J64" s="88" t="n">
        <x:f>SUM(J5:J63)</x:f>
        <x:v>1790336</x:v>
      </x:c>
      <x:c r="K64" s="88"/>
      <x:c r="L64" s="88" t="n">
        <x:f>SUM(L5:L63)</x:f>
        <x:v>2302110.11</x:v>
      </x:c>
      <x:c r="M64" s="84"/>
      <x:c r="N64" s="84"/>
    </x:row>
  </x:sheetData>
  <x:mergeCells>
    <x:mergeCell ref="A1:N1"/>
    <x:mergeCell ref="A2:N2"/>
    <x:mergeCell ref="A64:F64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0" hidden="0" customWidth="1"/>
    <x:col min="3" max="3" width="20" hidden="0" customWidth="1"/>
    <x:col min="4" max="4" width="52" hidden="0" customWidth="1"/>
    <x:col min="5" max="5" width="12" hidden="0" customWidth="1"/>
    <x:col min="6" max="6" width="15" hidden="0" customWidth="1"/>
    <x:col min="7" max="7" width="15" hidden="0" customWidth="1"/>
    <x:col min="8" max="8" width="15" hidden="0" customWidth="1"/>
    <x:col min="9" max="9" width="15" hidden="0" customWidth="1"/>
    <x:col min="10" max="10" width="15" hidden="0" customWidth="1"/>
    <x:col min="11" max="11" width="24" hidden="0" customWidth="1"/>
  </x:cols>
  <x:sheetData>
    <x:row r="1" ht="34" customHeight="1">
      <x:c r="A1" s="3" t="str">
        <x:v>Общие зоны и инфраструктура закупки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30" customHeight="1">
      <x:c r="A2" s="7" t="str">
        <x:v>Дорожное освещение, ресепшн, прачечная, склад и клининг: пилот 4 дома против полного запуска 20 домов.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</x:row>
    <x:row r="4" ht="26" customHeight="1">
      <x:c r="A4" s="75" t="str">
        <x:v>Code</x:v>
      </x:c>
      <x:c r="B4" s="75" t="str">
        <x:v>Зона</x:v>
      </x:c>
      <x:c r="C4" s="75" t="str">
        <x:v>Группа</x:v>
      </x:c>
      <x:c r="D4" s="75" t="str">
        <x:v>Позиция</x:v>
      </x:c>
      <x:c r="E4" s="75" t="str">
        <x:v>Ед.</x:v>
      </x:c>
      <x:c r="F4" s="75" t="str">
        <x:v>Цена за ед.</x:v>
      </x:c>
      <x:c r="G4" s="75" t="str">
        <x:v>Пилот qty</x:v>
      </x:c>
      <x:c r="H4" s="75" t="str">
        <x:v>Пилот total</x:v>
      </x:c>
      <x:c r="I4" s="75" t="str">
        <x:v>20 домов qty</x:v>
      </x:c>
      <x:c r="J4" s="75" t="str">
        <x:v>20 домов total</x:v>
      </x:c>
      <x:c r="K4" s="75" t="str">
        <x:v>Статус</x:v>
      </x:c>
    </x:row>
    <x:row r="5">
      <x:c r="A5" s="80" t="str">
        <x:v>L01</x:v>
      </x:c>
      <x:c r="B5" s="80" t="str">
        <x:v>Общая дорога</x:v>
      </x:c>
      <x:c r="C5" s="80" t="str">
        <x:v>Освещение</x:v>
      </x:c>
      <x:c r="D5" s="92" t="str">
        <x:v>Опора освещения 6 м оцинкованная</x:v>
      </x:c>
      <x:c r="E5" s="80" t="str">
        <x:v>шт.</x:v>
      </x:c>
      <x:c r="F5" s="85" t="n">
        <x:v>36000</x:v>
      </x:c>
      <x:c r="G5" s="89" t="n">
        <x:v>6</x:v>
      </x:c>
      <x:c r="H5" s="89" t="n">
        <x:f>F5*G5</x:f>
        <x:v>216000</x:v>
      </x:c>
      <x:c r="I5" s="89" t="n">
        <x:v>16</x:v>
      </x:c>
      <x:c r="J5" s="85" t="n">
        <x:f>F5*I5</x:f>
        <x:v>576000</x:v>
      </x:c>
      <x:c r="K5" s="108" t="str">
        <x:v>PUBLIC PRICE</x:v>
      </x:c>
    </x:row>
    <x:row r="6">
      <x:c r="A6" s="81" t="str">
        <x:v>L02</x:v>
      </x:c>
      <x:c r="B6" s="81" t="str">
        <x:v>Общая дорога</x:v>
      </x:c>
      <x:c r="C6" s="81" t="str">
        <x:v>Освещение</x:v>
      </x:c>
      <x:c r="D6" s="93" t="str">
        <x:v>Фундамент/закладная для опоры 6 м</x:v>
      </x:c>
      <x:c r="E6" s="81" t="str">
        <x:v>шт.</x:v>
      </x:c>
      <x:c r="F6" s="86" t="n">
        <x:v>7550</x:v>
      </x:c>
      <x:c r="G6" s="90" t="n">
        <x:v>6</x:v>
      </x:c>
      <x:c r="H6" s="90" t="n">
        <x:f>F6*G6</x:f>
        <x:v>45300</x:v>
      </x:c>
      <x:c r="I6" s="90" t="n">
        <x:v>16</x:v>
      </x:c>
      <x:c r="J6" s="86" t="n">
        <x:f>F6*I6</x:f>
        <x:v>120800</x:v>
      </x:c>
      <x:c r="K6" s="110" t="str">
        <x:v>PUBLIC PRICE</x:v>
      </x:c>
    </x:row>
    <x:row r="7">
      <x:c r="A7" s="81" t="str">
        <x:v>L03</x:v>
      </x:c>
      <x:c r="B7" s="81" t="str">
        <x:v>Общая дорога</x:v>
      </x:c>
      <x:c r="C7" s="81" t="str">
        <x:v>Освещение</x:v>
      </x:c>
      <x:c r="D7" s="93" t="str">
        <x:v>Кронштейн двухрожковый</x:v>
      </x:c>
      <x:c r="E7" s="81" t="str">
        <x:v>шт.</x:v>
      </x:c>
      <x:c r="F7" s="86" t="n">
        <x:v>7610</x:v>
      </x:c>
      <x:c r="G7" s="90" t="n">
        <x:v>6</x:v>
      </x:c>
      <x:c r="H7" s="90" t="n">
        <x:f>F7*G7</x:f>
        <x:v>45660</x:v>
      </x:c>
      <x:c r="I7" s="90" t="n">
        <x:v>16</x:v>
      </x:c>
      <x:c r="J7" s="86" t="n">
        <x:f>F7*I7</x:f>
        <x:v>121760</x:v>
      </x:c>
      <x:c r="K7" s="110" t="str">
        <x:v>PUBLIC PRICE</x:v>
      </x:c>
    </x:row>
    <x:row r="8">
      <x:c r="A8" s="81" t="str">
        <x:v>L04</x:v>
      </x:c>
      <x:c r="B8" s="81" t="str">
        <x:v>Общая дорога</x:v>
      </x:c>
      <x:c r="C8" s="81" t="str">
        <x:v>Освещение</x:v>
      </x:c>
      <x:c r="D8" s="93" t="str">
        <x:v>LED-прожектор 100 Вт IP65</x:v>
      </x:c>
      <x:c r="E8" s="81" t="str">
        <x:v>шт.</x:v>
      </x:c>
      <x:c r="F8" s="86" t="n">
        <x:v>1154</x:v>
      </x:c>
      <x:c r="G8" s="90" t="n">
        <x:v>12</x:v>
      </x:c>
      <x:c r="H8" s="90" t="n">
        <x:f>F8*G8</x:f>
        <x:v>13848</x:v>
      </x:c>
      <x:c r="I8" s="90" t="n">
        <x:v>32</x:v>
      </x:c>
      <x:c r="J8" s="86" t="n">
        <x:f>F8*I8</x:f>
        <x:v>36928</x:v>
      </x:c>
      <x:c r="K8" s="112" t="str">
        <x:v>RETAIL SNAPSHOT</x:v>
      </x:c>
    </x:row>
    <x:row r="9">
      <x:c r="A9" s="81" t="str">
        <x:v>L05</x:v>
      </x:c>
      <x:c r="B9" s="81" t="str">
        <x:v>Общая дорога</x:v>
      </x:c>
      <x:c r="C9" s="81" t="str">
        <x:v>Освещение</x:v>
      </x:c>
      <x:c r="D9" s="93" t="str">
        <x:v>Кабель, труба, щит, автоматика, земляные работы</x:v>
      </x:c>
      <x:c r="E9" s="81" t="str">
        <x:v>пакет</x:v>
      </x:c>
      <x:c r="F9" s="86" t="n">
        <x:v>580000</x:v>
      </x:c>
      <x:c r="G9" s="90" t="n">
        <x:v>0.55</x:v>
      </x:c>
      <x:c r="H9" s="90" t="n">
        <x:f>F9*G9</x:f>
        <x:v>319000</x:v>
      </x:c>
      <x:c r="I9" s="90" t="n">
        <x:v>1</x:v>
      </x:c>
      <x:c r="J9" s="86" t="n">
        <x:f>F9*I9</x:f>
        <x:v>580000</x:v>
      </x:c>
      <x:c r="K9" s="114" t="str">
        <x:v>RFQ REQUIRED</x:v>
      </x:c>
    </x:row>
    <x:row r="10">
      <x:c r="A10" s="81" t="str">
        <x:v>L06</x:v>
      </x:c>
      <x:c r="B10" s="81" t="str">
        <x:v>Общая дорога</x:v>
      </x:c>
      <x:c r="C10" s="81" t="str">
        <x:v>Освещение</x:v>
      </x:c>
      <x:c r="D10" s="93" t="str">
        <x:v>Монтаж и пусконаладка дорожного освещения</x:v>
      </x:c>
      <x:c r="E10" s="81" t="str">
        <x:v>пакет</x:v>
      </x:c>
      <x:c r="F10" s="86" t="n">
        <x:v>420000</x:v>
      </x:c>
      <x:c r="G10" s="90" t="n">
        <x:v>0.55</x:v>
      </x:c>
      <x:c r="H10" s="90" t="n">
        <x:f>F10*G10</x:f>
        <x:v>231000.00000000003</x:v>
      </x:c>
      <x:c r="I10" s="90" t="n">
        <x:v>1</x:v>
      </x:c>
      <x:c r="J10" s="86" t="n">
        <x:f>F10*I10</x:f>
        <x:v>420000</x:v>
      </x:c>
      <x:c r="K10" s="114" t="str">
        <x:v>RFQ REQUIRED</x:v>
      </x:c>
    </x:row>
    <x:row r="11">
      <x:c r="A11" s="81" t="str">
        <x:v>W01</x:v>
      </x:c>
      <x:c r="B11" s="81" t="str">
        <x:v>Прачечная</x:v>
      </x:c>
      <x:c r="C11" s="81" t="str">
        <x:v>Оборудование</x:v>
      </x:c>
      <x:c r="D11" s="93" t="str">
        <x:v>Профессиональная стиральная машина 10–12 кг</x:v>
      </x:c>
      <x:c r="E11" s="81" t="str">
        <x:v>шт.</x:v>
      </x:c>
      <x:c r="F11" s="86" t="n">
        <x:v>265000</x:v>
      </x:c>
      <x:c r="G11" s="90" t="n">
        <x:v>2</x:v>
      </x:c>
      <x:c r="H11" s="90" t="n">
        <x:f>F11*G11</x:f>
        <x:v>530000</x:v>
      </x:c>
      <x:c r="I11" s="90" t="n">
        <x:v>4</x:v>
      </x:c>
      <x:c r="J11" s="86" t="n">
        <x:f>F11*I11</x:f>
        <x:v>1060000</x:v>
      </x:c>
      <x:c r="K11" s="114" t="str">
        <x:v>RFQ REQUIRED</x:v>
      </x:c>
    </x:row>
    <x:row r="12">
      <x:c r="A12" s="81" t="str">
        <x:v>W02</x:v>
      </x:c>
      <x:c r="B12" s="81" t="str">
        <x:v>Прачечная</x:v>
      </x:c>
      <x:c r="C12" s="81" t="str">
        <x:v>Оборудование</x:v>
      </x:c>
      <x:c r="D12" s="93" t="str">
        <x:v>Профессиональная сушильная машина 10–12 кг</x:v>
      </x:c>
      <x:c r="E12" s="81" t="str">
        <x:v>шт.</x:v>
      </x:c>
      <x:c r="F12" s="86" t="n">
        <x:v>245000</x:v>
      </x:c>
      <x:c r="G12" s="90" t="n">
        <x:v>2</x:v>
      </x:c>
      <x:c r="H12" s="90" t="n">
        <x:f>F12*G12</x:f>
        <x:v>490000</x:v>
      </x:c>
      <x:c r="I12" s="90" t="n">
        <x:v>4</x:v>
      </x:c>
      <x:c r="J12" s="86" t="n">
        <x:f>F12*I12</x:f>
        <x:v>980000</x:v>
      </x:c>
      <x:c r="K12" s="114" t="str">
        <x:v>RFQ REQUIRED</x:v>
      </x:c>
    </x:row>
    <x:row r="13">
      <x:c r="A13" s="81" t="str">
        <x:v>W05</x:v>
      </x:c>
      <x:c r="B13" s="81" t="str">
        <x:v>Клининг</x:v>
      </x:c>
      <x:c r="C13" s="81" t="str">
        <x:v>Оборудование</x:v>
      </x:c>
      <x:c r="D13" s="93" t="str">
        <x:v>Пылесосы профессиональные сухой/влажный</x:v>
      </x:c>
      <x:c r="E13" s="81" t="str">
        <x:v>шт.</x:v>
      </x:c>
      <x:c r="F13" s="86" t="n">
        <x:v>65000</x:v>
      </x:c>
      <x:c r="G13" s="90" t="n">
        <x:v>2</x:v>
      </x:c>
      <x:c r="H13" s="90" t="n">
        <x:f>F13*G13</x:f>
        <x:v>130000</x:v>
      </x:c>
      <x:c r="I13" s="90" t="n">
        <x:v>4</x:v>
      </x:c>
      <x:c r="J13" s="86" t="n">
        <x:f>F13*I13</x:f>
        <x:v>260000</x:v>
      </x:c>
      <x:c r="K13" s="116" t="str">
        <x:v>BUDGETARY ALLOWANCE</x:v>
      </x:c>
    </x:row>
    <x:row r="14">
      <x:c r="A14" s="81" t="str">
        <x:v>W06</x:v>
      </x:c>
      <x:c r="B14" s="81" t="str">
        <x:v>Клининг</x:v>
      </x:c>
      <x:c r="C14" s="81" t="str">
        <x:v>Оборудование</x:v>
      </x:c>
      <x:c r="D14" s="93" t="str">
        <x:v>Парогенератор и экстрактор для мягкой мебели</x:v>
      </x:c>
      <x:c r="E14" s="81" t="str">
        <x:v>компл.</x:v>
      </x:c>
      <x:c r="F14" s="86" t="n">
        <x:v>165000</x:v>
      </x:c>
      <x:c r="G14" s="90" t="n">
        <x:v>0.7</x:v>
      </x:c>
      <x:c r="H14" s="90" t="n">
        <x:f>F14*G14</x:f>
        <x:v>115499.99999999999</x:v>
      </x:c>
      <x:c r="I14" s="90" t="n">
        <x:v>1</x:v>
      </x:c>
      <x:c r="J14" s="86" t="n">
        <x:f>F14*I14</x:f>
        <x:v>165000</x:v>
      </x:c>
      <x:c r="K14" s="116" t="str">
        <x:v>BUDGETARY ALLOWANCE</x:v>
      </x:c>
    </x:row>
    <x:row r="15">
      <x:c r="A15" s="81" t="str">
        <x:v>R01A</x:v>
      </x:c>
      <x:c r="B15" s="81" t="str">
        <x:v>Ресепшн</x:v>
      </x:c>
      <x:c r="C15" s="81" t="str">
        <x:v>Мебель</x:v>
      </x:c>
      <x:c r="D15" s="93" t="str">
        <x:v>Стойка ресепшн по проекту</x:v>
      </x:c>
      <x:c r="E15" s="81" t="str">
        <x:v>компл.</x:v>
      </x:c>
      <x:c r="F15" s="86" t="n">
        <x:v>180000</x:v>
      </x:c>
      <x:c r="G15" s="90" t="n">
        <x:v>1</x:v>
      </x:c>
      <x:c r="H15" s="90" t="n">
        <x:f>F15*G15</x:f>
        <x:v>180000</x:v>
      </x:c>
      <x:c r="I15" s="90" t="n">
        <x:v>1</x:v>
      </x:c>
      <x:c r="J15" s="86" t="n">
        <x:f>F15*I15</x:f>
        <x:v>180000</x:v>
      </x:c>
      <x:c r="K15" s="114" t="str">
        <x:v>RFQ REQUIRED</x:v>
      </x:c>
    </x:row>
    <x:row r="16">
      <x:c r="A16" s="81" t="str">
        <x:v>R01B</x:v>
      </x:c>
      <x:c r="B16" s="81" t="str">
        <x:v>Ресепшн</x:v>
      </x:c>
      <x:c r="C16" s="81" t="str">
        <x:v>Мебель</x:v>
      </x:c>
      <x:c r="D16" s="93" t="str">
        <x:v>Рабочий стол администратора</x:v>
      </x:c>
      <x:c r="E16" s="81" t="str">
        <x:v>шт.</x:v>
      </x:c>
      <x:c r="F16" s="86" t="n">
        <x:v>30000</x:v>
      </x:c>
      <x:c r="G16" s="90" t="n">
        <x:v>2</x:v>
      </x:c>
      <x:c r="H16" s="90" t="n">
        <x:f>F16*G16</x:f>
        <x:v>60000</x:v>
      </x:c>
      <x:c r="I16" s="90" t="n">
        <x:v>3</x:v>
      </x:c>
      <x:c r="J16" s="86" t="n">
        <x:f>F16*I16</x:f>
        <x:v>90000</x:v>
      </x:c>
      <x:c r="K16" s="116" t="str">
        <x:v>BUDGETARY ALLOWANCE</x:v>
      </x:c>
    </x:row>
    <x:row r="17">
      <x:c r="A17" s="81" t="str">
        <x:v>R01C</x:v>
      </x:c>
      <x:c r="B17" s="81" t="str">
        <x:v>Ресепшн</x:v>
      </x:c>
      <x:c r="C17" s="81" t="str">
        <x:v>Мебель</x:v>
      </x:c>
      <x:c r="D17" s="93" t="str">
        <x:v>Эргономичное рабочее кресло</x:v>
      </x:c>
      <x:c r="E17" s="81" t="str">
        <x:v>шт.</x:v>
      </x:c>
      <x:c r="F17" s="86" t="n">
        <x:v>12000</x:v>
      </x:c>
      <x:c r="G17" s="90" t="n">
        <x:v>2</x:v>
      </x:c>
      <x:c r="H17" s="90" t="n">
        <x:f>F17*G17</x:f>
        <x:v>24000</x:v>
      </x:c>
      <x:c r="I17" s="90" t="n">
        <x:v>3</x:v>
      </x:c>
      <x:c r="J17" s="86" t="n">
        <x:f>F17*I17</x:f>
        <x:v>36000</x:v>
      </x:c>
      <x:c r="K17" s="116" t="str">
        <x:v>BUDGETARY ALLOWANCE</x:v>
      </x:c>
    </x:row>
    <x:row r="18">
      <x:c r="A18" s="81" t="str">
        <x:v>R01D</x:v>
      </x:c>
      <x:c r="B18" s="81" t="str">
        <x:v>Ресепшн</x:v>
      </x:c>
      <x:c r="C18" s="81" t="str">
        <x:v>Мебель</x:v>
      </x:c>
      <x:c r="D18" s="93" t="str">
        <x:v>Гостевая lounge-зона и журнальный стол</x:v>
      </x:c>
      <x:c r="E18" s="81" t="str">
        <x:v>компл.</x:v>
      </x:c>
      <x:c r="F18" s="86" t="n">
        <x:v>70000</x:v>
      </x:c>
      <x:c r="G18" s="90" t="n">
        <x:v>1</x:v>
      </x:c>
      <x:c r="H18" s="90" t="n">
        <x:f>F18*G18</x:f>
        <x:v>70000</x:v>
      </x:c>
      <x:c r="I18" s="90" t="n">
        <x:v>1</x:v>
      </x:c>
      <x:c r="J18" s="86" t="n">
        <x:f>F18*I18</x:f>
        <x:v>70000</x:v>
      </x:c>
      <x:c r="K18" s="116" t="str">
        <x:v>BUDGETARY ALLOWANCE</x:v>
      </x:c>
    </x:row>
    <x:row r="19">
      <x:c r="A19" s="81" t="str">
        <x:v>R02A</x:v>
      </x:c>
      <x:c r="B19" s="81" t="str">
        <x:v>Ресепшн</x:v>
      </x:c>
      <x:c r="C19" s="81" t="str">
        <x:v>IT</x:v>
      </x:c>
      <x:c r="D19" s="93" t="str">
        <x:v>Моноблок администратора</x:v>
      </x:c>
      <x:c r="E19" s="81" t="str">
        <x:v>шт.</x:v>
      </x:c>
      <x:c r="F19" s="86" t="n">
        <x:v>60000</x:v>
      </x:c>
      <x:c r="G19" s="90" t="n">
        <x:v>2</x:v>
      </x:c>
      <x:c r="H19" s="90" t="n">
        <x:f>F19*G19</x:f>
        <x:v>120000</x:v>
      </x:c>
      <x:c r="I19" s="90" t="n">
        <x:v>2</x:v>
      </x:c>
      <x:c r="J19" s="86" t="n">
        <x:f>F19*I19</x:f>
        <x:v>120000</x:v>
      </x:c>
      <x:c r="K19" s="116" t="str">
        <x:v>BUDGETARY ALLOWANCE</x:v>
      </x:c>
    </x:row>
    <x:row r="20">
      <x:c r="A20" s="81" t="str">
        <x:v>R02B</x:v>
      </x:c>
      <x:c r="B20" s="81" t="str">
        <x:v>Ресепшн</x:v>
      </x:c>
      <x:c r="C20" s="81" t="str">
        <x:v>IT</x:v>
      </x:c>
      <x:c r="D20" s="93" t="str">
        <x:v>МФУ Pantum BM2300W</x:v>
      </x:c>
      <x:c r="E20" s="81" t="str">
        <x:v>шт.</x:v>
      </x:c>
      <x:c r="F20" s="86" t="n">
        <x:v>18259</x:v>
      </x:c>
      <x:c r="G20" s="90" t="n">
        <x:v>1</x:v>
      </x:c>
      <x:c r="H20" s="90" t="n">
        <x:f>F20*G20</x:f>
        <x:v>18259</x:v>
      </x:c>
      <x:c r="I20" s="90" t="n">
        <x:v>1</x:v>
      </x:c>
      <x:c r="J20" s="86" t="n">
        <x:f>F20*I20</x:f>
        <x:v>18259</x:v>
      </x:c>
      <x:c r="K20" s="112" t="str">
        <x:v>RETAIL SNAPSHOT</x:v>
      </x:c>
    </x:row>
    <x:row r="21">
      <x:c r="A21" s="81" t="str">
        <x:v>R02C</x:v>
      </x:c>
      <x:c r="B21" s="81" t="str">
        <x:v>Ресепшн</x:v>
      </x:c>
      <x:c r="C21" s="81" t="str">
        <x:v>IT</x:v>
      </x:c>
      <x:c r="D21" s="93" t="str">
        <x:v>POS-комплект, ККТ и сканер</x:v>
      </x:c>
      <x:c r="E21" s="81" t="str">
        <x:v>компл.</x:v>
      </x:c>
      <x:c r="F21" s="86" t="n">
        <x:v>45000</x:v>
      </x:c>
      <x:c r="G21" s="90" t="n">
        <x:v>1</x:v>
      </x:c>
      <x:c r="H21" s="90" t="n">
        <x:f>F21*G21</x:f>
        <x:v>45000</x:v>
      </x:c>
      <x:c r="I21" s="90" t="n">
        <x:v>1</x:v>
      </x:c>
      <x:c r="J21" s="86" t="n">
        <x:f>F21*I21</x:f>
        <x:v>45000</x:v>
      </x:c>
      <x:c r="K21" s="116" t="str">
        <x:v>BUDGETARY ALLOWANCE</x:v>
      </x:c>
    </x:row>
    <x:row r="22">
      <x:c r="A22" s="81" t="str">
        <x:v>R02D</x:v>
      </x:c>
      <x:c r="B22" s="81" t="str">
        <x:v>Ресепшн</x:v>
      </x:c>
      <x:c r="C22" s="81" t="str">
        <x:v>IT</x:v>
      </x:c>
      <x:c r="D22" s="93" t="str">
        <x:v>Mesh Wi-Fi, IP-телефон и резервный роутер</x:v>
      </x:c>
      <x:c r="E22" s="81" t="str">
        <x:v>компл.</x:v>
      </x:c>
      <x:c r="F22" s="86" t="n">
        <x:v>35000</x:v>
      </x:c>
      <x:c r="G22" s="90" t="n">
        <x:v>1</x:v>
      </x:c>
      <x:c r="H22" s="90" t="n">
        <x:f>F22*G22</x:f>
        <x:v>35000</x:v>
      </x:c>
      <x:c r="I22" s="90" t="n">
        <x:v>1</x:v>
      </x:c>
      <x:c r="J22" s="86" t="n">
        <x:f>F22*I22</x:f>
        <x:v>35000</x:v>
      </x:c>
      <x:c r="K22" s="116" t="str">
        <x:v>BUDGETARY ALLOWANCE</x:v>
      </x:c>
    </x:row>
    <x:row r="23">
      <x:c r="A23" s="81" t="str">
        <x:v>R03A</x:v>
      </x:c>
      <x:c r="B23" s="81" t="str">
        <x:v>Ресепшн</x:v>
      </x:c>
      <x:c r="C23" s="81" t="str">
        <x:v>Хранение</x:v>
      </x:c>
      <x:c r="D23" s="93" t="str">
        <x:v>Ключница с кодовым замком</x:v>
      </x:c>
      <x:c r="E23" s="81" t="str">
        <x:v>шт.</x:v>
      </x:c>
      <x:c r="F23" s="86" t="n">
        <x:v>8000</x:v>
      </x:c>
      <x:c r="G23" s="90" t="n">
        <x:v>1</x:v>
      </x:c>
      <x:c r="H23" s="90" t="n">
        <x:f>F23*G23</x:f>
        <x:v>8000</x:v>
      </x:c>
      <x:c r="I23" s="90" t="n">
        <x:v>1</x:v>
      </x:c>
      <x:c r="J23" s="86" t="n">
        <x:f>F23*I23</x:f>
        <x:v>8000</x:v>
      </x:c>
      <x:c r="K23" s="112" t="str">
        <x:v>RETAIL SNAPSHOT</x:v>
      </x:c>
    </x:row>
    <x:row r="24">
      <x:c r="A24" s="81" t="str">
        <x:v>R03B</x:v>
      </x:c>
      <x:c r="B24" s="81" t="str">
        <x:v>Ресепшн</x:v>
      </x:c>
      <x:c r="C24" s="81" t="str">
        <x:v>Хранение</x:v>
      </x:c>
      <x:c r="D24" s="93" t="str">
        <x:v>Сейф Cactus CS-SF-T25</x:v>
      </x:c>
      <x:c r="E24" s="81" t="str">
        <x:v>шт.</x:v>
      </x:c>
      <x:c r="F24" s="86" t="n">
        <x:v>12471</x:v>
      </x:c>
      <x:c r="G24" s="90" t="n">
        <x:v>1</x:v>
      </x:c>
      <x:c r="H24" s="90" t="n">
        <x:f>F24*G24</x:f>
        <x:v>12471</x:v>
      </x:c>
      <x:c r="I24" s="90" t="n">
        <x:v>1</x:v>
      </x:c>
      <x:c r="J24" s="86" t="n">
        <x:f>F24*I24</x:f>
        <x:v>12471</x:v>
      </x:c>
      <x:c r="K24" s="112" t="str">
        <x:v>RETAIL SNAPSHOT</x:v>
      </x:c>
    </x:row>
    <x:row r="25">
      <x:c r="A25" s="81" t="str">
        <x:v>R03C</x:v>
      </x:c>
      <x:c r="B25" s="81" t="str">
        <x:v>Ресепшн</x:v>
      </x:c>
      <x:c r="C25" s="81" t="str">
        <x:v>Хранение</x:v>
      </x:c>
      <x:c r="D25" s="93" t="str">
        <x:v>Шкаф для документов, огнестойкий</x:v>
      </x:c>
      <x:c r="E25" s="81" t="str">
        <x:v>шт.</x:v>
      </x:c>
      <x:c r="F25" s="86" t="n">
        <x:v>25000</x:v>
      </x:c>
      <x:c r="G25" s="90" t="n">
        <x:v>1</x:v>
      </x:c>
      <x:c r="H25" s="90" t="n">
        <x:f>F25*G25</x:f>
        <x:v>25000</x:v>
      </x:c>
      <x:c r="I25" s="90" t="n">
        <x:v>2</x:v>
      </x:c>
      <x:c r="J25" s="86" t="n">
        <x:f>F25*I25</x:f>
        <x:v>50000</x:v>
      </x:c>
      <x:c r="K25" s="116" t="str">
        <x:v>BUDGETARY ALLOWANCE</x:v>
      </x:c>
    </x:row>
    <x:row r="26">
      <x:c r="A26" s="81" t="str">
        <x:v>R03D</x:v>
      </x:c>
      <x:c r="B26" s="81" t="str">
        <x:v>Ресепшн</x:v>
      </x:c>
      <x:c r="C26" s="81" t="str">
        <x:v>Хранение</x:v>
      </x:c>
      <x:c r="D26" s="93" t="str">
        <x:v>Локеры персонала</x:v>
      </x:c>
      <x:c r="E26" s="81" t="str">
        <x:v>компл.</x:v>
      </x:c>
      <x:c r="F26" s="86" t="n">
        <x:v>60000</x:v>
      </x:c>
      <x:c r="G26" s="90" t="n">
        <x:v>1</x:v>
      </x:c>
      <x:c r="H26" s="90" t="n">
        <x:f>F26*G26</x:f>
        <x:v>60000</x:v>
      </x:c>
      <x:c r="I26" s="90" t="n">
        <x:v>1.5</x:v>
      </x:c>
      <x:c r="J26" s="86" t="n">
        <x:f>F26*I26</x:f>
        <x:v>90000</x:v>
      </x:c>
      <x:c r="K26" s="114" t="str">
        <x:v>RFQ REQUIRED</x:v>
      </x:c>
    </x:row>
    <x:row r="27">
      <x:c r="A27" s="81" t="str">
        <x:v>R04A</x:v>
      </x:c>
      <x:c r="B27" s="81" t="str">
        <x:v>Ресепшн</x:v>
      </x:c>
      <x:c r="C27" s="81" t="str">
        <x:v>Guest service</x:v>
      </x:c>
      <x:c r="D27" s="93" t="str">
        <x:v>Зонты, зарядные станции, аптечка, навигация</x:v>
      </x:c>
      <x:c r="E27" s="81" t="str">
        <x:v>компл.</x:v>
      </x:c>
      <x:c r="F27" s="86" t="n">
        <x:v>95000</x:v>
      </x:c>
      <x:c r="G27" s="90" t="n">
        <x:v>0.65</x:v>
      </x:c>
      <x:c r="H27" s="90" t="n">
        <x:f>F27*G27</x:f>
        <x:v>61750</x:v>
      </x:c>
      <x:c r="I27" s="90" t="n">
        <x:v>1</x:v>
      </x:c>
      <x:c r="J27" s="86" t="n">
        <x:f>F27*I27</x:f>
        <x:v>95000</x:v>
      </x:c>
      <x:c r="K27" s="116" t="str">
        <x:v>BUDGETARY ALLOWANCE</x:v>
      </x:c>
    </x:row>
    <x:row r="28">
      <x:c r="A28" s="81" t="str">
        <x:v>W03A</x:v>
      </x:c>
      <x:c r="B28" s="81" t="str">
        <x:v>Прачечная</x:v>
      </x:c>
      <x:c r="C28" s="81" t="str">
        <x:v>Финиш белья</x:v>
      </x:c>
      <x:c r="D28" s="93" t="str">
        <x:v>Промышленный гладильный стол</x:v>
      </x:c>
      <x:c r="E28" s="81" t="str">
        <x:v>шт.</x:v>
      </x:c>
      <x:c r="F28" s="86" t="n">
        <x:v>65000</x:v>
      </x:c>
      <x:c r="G28" s="90" t="n">
        <x:v>1</x:v>
      </x:c>
      <x:c r="H28" s="90" t="n">
        <x:f>F28*G28</x:f>
        <x:v>65000</x:v>
      </x:c>
      <x:c r="I28" s="90" t="n">
        <x:v>1</x:v>
      </x:c>
      <x:c r="J28" s="86" t="n">
        <x:f>F28*I28</x:f>
        <x:v>65000</x:v>
      </x:c>
      <x:c r="K28" s="114" t="str">
        <x:v>RFQ REQUIRED</x:v>
      </x:c>
    </x:row>
    <x:row r="29">
      <x:c r="A29" s="81" t="str">
        <x:v>W03B</x:v>
      </x:c>
      <x:c r="B29" s="81" t="str">
        <x:v>Прачечная</x:v>
      </x:c>
      <x:c r="C29" s="81" t="str">
        <x:v>Финиш белья</x:v>
      </x:c>
      <x:c r="D29" s="93" t="str">
        <x:v>Парогенератор профессиональный</x:v>
      </x:c>
      <x:c r="E29" s="81" t="str">
        <x:v>шт.</x:v>
      </x:c>
      <x:c r="F29" s="86" t="n">
        <x:v>95000</x:v>
      </x:c>
      <x:c r="G29" s="90" t="n">
        <x:v>1</x:v>
      </x:c>
      <x:c r="H29" s="90" t="n">
        <x:f>F29*G29</x:f>
        <x:v>95000</x:v>
      </x:c>
      <x:c r="I29" s="90" t="n">
        <x:v>1</x:v>
      </x:c>
      <x:c r="J29" s="86" t="n">
        <x:f>F29*I29</x:f>
        <x:v>95000</x:v>
      </x:c>
      <x:c r="K29" s="114" t="str">
        <x:v>RFQ REQUIRED</x:v>
      </x:c>
    </x:row>
    <x:row r="30">
      <x:c r="A30" s="81" t="str">
        <x:v>W03C</x:v>
      </x:c>
      <x:c r="B30" s="81" t="str">
        <x:v>Прачечная</x:v>
      </x:c>
      <x:c r="C30" s="81" t="str">
        <x:v>Финиш белья</x:v>
      </x:c>
      <x:c r="D30" s="93" t="str">
        <x:v>Швейная машина для ремонта текстиля</x:v>
      </x:c>
      <x:c r="E30" s="81" t="str">
        <x:v>шт.</x:v>
      </x:c>
      <x:c r="F30" s="86" t="n">
        <x:v>28000</x:v>
      </x:c>
      <x:c r="G30" s="90" t="n">
        <x:v>1</x:v>
      </x:c>
      <x:c r="H30" s="90" t="n">
        <x:f>F30*G30</x:f>
        <x:v>28000</x:v>
      </x:c>
      <x:c r="I30" s="90" t="n">
        <x:v>1</x:v>
      </x:c>
      <x:c r="J30" s="86" t="n">
        <x:f>F30*I30</x:f>
        <x:v>28000</x:v>
      </x:c>
      <x:c r="K30" s="116" t="str">
        <x:v>BUDGETARY ALLOWANCE</x:v>
      </x:c>
    </x:row>
    <x:row r="31">
      <x:c r="A31" s="81" t="str">
        <x:v>W03D</x:v>
      </x:c>
      <x:c r="B31" s="81" t="str">
        <x:v>Прачечная</x:v>
      </x:c>
      <x:c r="C31" s="81" t="str">
        <x:v>Инженерия</x:v>
      </x:c>
      <x:c r="D31" s="93" t="str">
        <x:v>Умягчение воды и дозатор химии</x:v>
      </x:c>
      <x:c r="E31" s="81" t="str">
        <x:v>компл.</x:v>
      </x:c>
      <x:c r="F31" s="86" t="n">
        <x:v>145000</x:v>
      </x:c>
      <x:c r="G31" s="90" t="n">
        <x:v>1</x:v>
      </x:c>
      <x:c r="H31" s="90" t="n">
        <x:f>F31*G31</x:f>
        <x:v>145000</x:v>
      </x:c>
      <x:c r="I31" s="90" t="n">
        <x:v>1</x:v>
      </x:c>
      <x:c r="J31" s="86" t="n">
        <x:f>F31*I31</x:f>
        <x:v>145000</x:v>
      </x:c>
      <x:c r="K31" s="114" t="str">
        <x:v>RFQ REQUIRED</x:v>
      </x:c>
    </x:row>
    <x:row r="32">
      <x:c r="A32" s="81" t="str">
        <x:v>W03E</x:v>
      </x:c>
      <x:c r="B32" s="81" t="str">
        <x:v>Прачечная</x:v>
      </x:c>
      <x:c r="C32" s="81" t="str">
        <x:v>Инженерия</x:v>
      </x:c>
      <x:c r="D32" s="93" t="str">
        <x:v>Вентиляция и влагозащищённая электрика</x:v>
      </x:c>
      <x:c r="E32" s="81" t="str">
        <x:v>компл.</x:v>
      </x:c>
      <x:c r="F32" s="86" t="n">
        <x:v>180000</x:v>
      </x:c>
      <x:c r="G32" s="90" t="n">
        <x:v>0.75</x:v>
      </x:c>
      <x:c r="H32" s="90" t="n">
        <x:f>F32*G32</x:f>
        <x:v>135000</x:v>
      </x:c>
      <x:c r="I32" s="90" t="n">
        <x:v>1</x:v>
      </x:c>
      <x:c r="J32" s="86" t="n">
        <x:f>F32*I32</x:f>
        <x:v>180000</x:v>
      </x:c>
      <x:c r="K32" s="114" t="str">
        <x:v>RFQ REQUIRED</x:v>
      </x:c>
    </x:row>
    <x:row r="33">
      <x:c r="A33" s="81" t="str">
        <x:v>W03F</x:v>
      </x:c>
      <x:c r="B33" s="81" t="str">
        <x:v>Прачечная</x:v>
      </x:c>
      <x:c r="C33" s="81" t="str">
        <x:v>Рабочая зона</x:v>
      </x:c>
      <x:c r="D33" s="93" t="str">
        <x:v>Нержавеющий стол, мойка и весы</x:v>
      </x:c>
      <x:c r="E33" s="81" t="str">
        <x:v>компл.</x:v>
      </x:c>
      <x:c r="F33" s="86" t="n">
        <x:v>85000</x:v>
      </x:c>
      <x:c r="G33" s="90" t="n">
        <x:v>1</x:v>
      </x:c>
      <x:c r="H33" s="90" t="n">
        <x:f>F33*G33</x:f>
        <x:v>85000</x:v>
      </x:c>
      <x:c r="I33" s="90" t="n">
        <x:v>1</x:v>
      </x:c>
      <x:c r="J33" s="86" t="n">
        <x:f>F33*I33</x:f>
        <x:v>85000</x:v>
      </x:c>
      <x:c r="K33" s="114" t="str">
        <x:v>RFQ REQUIRED</x:v>
      </x:c>
    </x:row>
    <x:row r="34">
      <x:c r="A34" s="81" t="str">
        <x:v>W04A</x:v>
      </x:c>
      <x:c r="B34" s="81" t="str">
        <x:v>Склад</x:v>
      </x:c>
      <x:c r="C34" s="81" t="str">
        <x:v>Хранение</x:v>
      </x:c>
      <x:c r="D34" s="93" t="str">
        <x:v>Металлический стеллаж</x:v>
      </x:c>
      <x:c r="E34" s="81" t="str">
        <x:v>шт.</x:v>
      </x:c>
      <x:c r="F34" s="86" t="n">
        <x:v>12000</x:v>
      </x:c>
      <x:c r="G34" s="90" t="n">
        <x:v>10</x:v>
      </x:c>
      <x:c r="H34" s="90" t="n">
        <x:f>F34*G34</x:f>
        <x:v>120000</x:v>
      </x:c>
      <x:c r="I34" s="90" t="n">
        <x:v>20</x:v>
      </x:c>
      <x:c r="J34" s="86" t="n">
        <x:f>F34*I34</x:f>
        <x:v>240000</x:v>
      </x:c>
      <x:c r="K34" s="116" t="str">
        <x:v>BUDGETARY ALLOWANCE</x:v>
      </x:c>
    </x:row>
    <x:row r="35">
      <x:c r="A35" s="81" t="str">
        <x:v>W04B</x:v>
      </x:c>
      <x:c r="B35" s="81" t="str">
        <x:v>Склад</x:v>
      </x:c>
      <x:c r="C35" s="81" t="str">
        <x:v>Хранение</x:v>
      </x:c>
      <x:c r="D35" s="93" t="str">
        <x:v>Контейнер 60 л с крышкой</x:v>
      </x:c>
      <x:c r="E35" s="81" t="str">
        <x:v>шт.</x:v>
      </x:c>
      <x:c r="F35" s="86" t="n">
        <x:v>1500</x:v>
      </x:c>
      <x:c r="G35" s="90" t="n">
        <x:v>20</x:v>
      </x:c>
      <x:c r="H35" s="90" t="n">
        <x:f>F35*G35</x:f>
        <x:v>30000</x:v>
      </x:c>
      <x:c r="I35" s="90" t="n">
        <x:v>40</x:v>
      </x:c>
      <x:c r="J35" s="86" t="n">
        <x:f>F35*I35</x:f>
        <x:v>60000</x:v>
      </x:c>
      <x:c r="K35" s="116" t="str">
        <x:v>BUDGETARY ALLOWANCE</x:v>
      </x:c>
    </x:row>
    <x:row r="36">
      <x:c r="A36" s="81" t="str">
        <x:v>W04C</x:v>
      </x:c>
      <x:c r="B36" s="81" t="str">
        <x:v>Склад</x:v>
      </x:c>
      <x:c r="C36" s="81" t="str">
        <x:v>Учёт</x:v>
      </x:c>
      <x:c r="D36" s="93" t="str">
        <x:v>Принтер этикеток и стартовый запас</x:v>
      </x:c>
      <x:c r="E36" s="81" t="str">
        <x:v>компл.</x:v>
      </x:c>
      <x:c r="F36" s="86" t="n">
        <x:v>15000</x:v>
      </x:c>
      <x:c r="G36" s="90" t="n">
        <x:v>1</x:v>
      </x:c>
      <x:c r="H36" s="90" t="n">
        <x:f>F36*G36</x:f>
        <x:v>15000</x:v>
      </x:c>
      <x:c r="I36" s="90" t="n">
        <x:v>1</x:v>
      </x:c>
      <x:c r="J36" s="86" t="n">
        <x:f>F36*I36</x:f>
        <x:v>15000</x:v>
      </x:c>
      <x:c r="K36" s="116" t="str">
        <x:v>BUDGETARY ALLOWANCE</x:v>
      </x:c>
    </x:row>
    <x:row r="37">
      <x:c r="A37" s="81" t="str">
        <x:v>W04D</x:v>
      </x:c>
      <x:c r="B37" s="81" t="str">
        <x:v>Склад</x:v>
      </x:c>
      <x:c r="C37" s="81" t="str">
        <x:v>Логистика</x:v>
      </x:c>
      <x:c r="D37" s="93" t="str">
        <x:v>Складная грузовая тележка</x:v>
      </x:c>
      <x:c r="E37" s="81" t="str">
        <x:v>шт.</x:v>
      </x:c>
      <x:c r="F37" s="86" t="n">
        <x:v>4232</x:v>
      </x:c>
      <x:c r="G37" s="90" t="n">
        <x:v>2</x:v>
      </x:c>
      <x:c r="H37" s="90" t="n">
        <x:f>F37*G37</x:f>
        <x:v>8464</x:v>
      </x:c>
      <x:c r="I37" s="90" t="n">
        <x:v>4</x:v>
      </x:c>
      <x:c r="J37" s="86" t="n">
        <x:f>F37*I37</x:f>
        <x:v>16928</x:v>
      </x:c>
      <x:c r="K37" s="112" t="str">
        <x:v>RETAIL SNAPSHOT</x:v>
      </x:c>
    </x:row>
    <x:row r="38">
      <x:c r="A38" s="81" t="str">
        <x:v>W07A</x:v>
      </x:c>
      <x:c r="B38" s="81" t="str">
        <x:v>Клининг</x:v>
      </x:c>
      <x:c r="C38" s="81" t="str">
        <x:v>Инвентарь</x:v>
      </x:c>
      <x:c r="D38" s="93" t="str">
        <x:v>Тележка горничной с мешком и полками</x:v>
      </x:c>
      <x:c r="E38" s="81" t="str">
        <x:v>шт.</x:v>
      </x:c>
      <x:c r="F38" s="86" t="n">
        <x:v>42000</x:v>
      </x:c>
      <x:c r="G38" s="90" t="n">
        <x:v>2</x:v>
      </x:c>
      <x:c r="H38" s="90" t="n">
        <x:f>F38*G38</x:f>
        <x:v>84000</x:v>
      </x:c>
      <x:c r="I38" s="90" t="n">
        <x:v>5</x:v>
      </x:c>
      <x:c r="J38" s="86" t="n">
        <x:f>F38*I38</x:f>
        <x:v>210000</x:v>
      </x:c>
      <x:c r="K38" s="116" t="str">
        <x:v>BUDGETARY ALLOWANCE</x:v>
      </x:c>
    </x:row>
    <x:row r="39">
      <x:c r="A39" s="81" t="str">
        <x:v>W08A</x:v>
      </x:c>
      <x:c r="B39" s="81" t="str">
        <x:v>Клининг</x:v>
      </x:c>
      <x:c r="C39" s="81" t="str">
        <x:v>Инвентарь</x:v>
      </x:c>
      <x:c r="D39" s="93" t="str">
        <x:v>Мопы, вёдра, скребки, щётки, стремянки</x:v>
      </x:c>
      <x:c r="E39" s="81" t="str">
        <x:v>компл.</x:v>
      </x:c>
      <x:c r="F39" s="86" t="n">
        <x:v>65000</x:v>
      </x:c>
      <x:c r="G39" s="90" t="n">
        <x:v>1</x:v>
      </x:c>
      <x:c r="H39" s="90" t="n">
        <x:f>F39*G39</x:f>
        <x:v>65000</x:v>
      </x:c>
      <x:c r="I39" s="90" t="n">
        <x:v>2</x:v>
      </x:c>
      <x:c r="J39" s="86" t="n">
        <x:f>F39*I39</x:f>
        <x:v>130000</x:v>
      </x:c>
      <x:c r="K39" s="116" t="str">
        <x:v>BUDGETARY ALLOWANCE</x:v>
      </x:c>
    </x:row>
    <x:row r="40">
      <x:c r="A40" s="82" t="str">
        <x:v>W08B</x:v>
      </x:c>
      <x:c r="B40" s="82" t="str">
        <x:v>Клининг</x:v>
      </x:c>
      <x:c r="C40" s="82" t="str">
        <x:v>Безопасность</x:v>
      </x:c>
      <x:c r="D40" s="94" t="str">
        <x:v>PPE, знаки мокрого пола и шкаф химии</x:v>
      </x:c>
      <x:c r="E40" s="82" t="str">
        <x:v>компл.</x:v>
      </x:c>
      <x:c r="F40" s="87" t="n">
        <x:v>45000</x:v>
      </x:c>
      <x:c r="G40" s="91" t="n">
        <x:v>1</x:v>
      </x:c>
      <x:c r="H40" s="91" t="n">
        <x:f>F40*G40</x:f>
        <x:v>45000</x:v>
      </x:c>
      <x:c r="I40" s="91" t="n">
        <x:v>1.5</x:v>
      </x:c>
      <x:c r="J40" s="87" t="n">
        <x:f>F40*I40</x:f>
        <x:v>67500</x:v>
      </x:c>
      <x:c r="K40" s="118" t="str">
        <x:v>BUDGETARY ALLOWANCE</x:v>
      </x:c>
    </x:row>
    <x:row r="41" ht="24" customHeight="1">
      <x:c r="A41" s="84" t="str">
        <x:v>ИТОГО ОБЩИЕ ЗОНЫ</x:v>
      </x:c>
      <x:c r="B41" s="84"/>
      <x:c r="C41" s="84"/>
      <x:c r="D41" s="84"/>
      <x:c r="E41" s="84"/>
      <x:c r="F41" s="84"/>
      <x:c r="G41" s="84"/>
      <x:c r="H41" s="88" t="n">
        <x:f>SUM(H5:H40)</x:f>
        <x:v>3776252</x:v>
      </x:c>
      <x:c r="I41" s="88"/>
      <x:c r="J41" s="88" t="n">
        <x:f>SUM(J5:J40)</x:f>
        <x:v>6507646</x:v>
      </x:c>
      <x:c r="K41" s="84"/>
    </x:row>
  </x:sheetData>
  <x:mergeCells>
    <x:mergeCell ref="A1:K1"/>
    <x:mergeCell ref="A2:K2"/>
    <x:mergeCell ref="A41:G41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0" hidden="0" customWidth="1"/>
    <x:col min="3" max="3" width="20" hidden="0" customWidth="1"/>
    <x:col min="4" max="4" width="48" hidden="0" customWidth="1"/>
    <x:col min="5" max="5" width="16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24" hidden="0" customWidth="1"/>
    <x:col min="15" max="15" width="15" hidden="0" customWidth="1"/>
    <x:col min="16" max="16" width="21" hidden="0" customWidth="1"/>
  </x:cols>
  <x:sheetData>
    <x:row r="1" ht="34" customHeight="1">
      <x:c r="A1" s="3" t="str">
        <x:v>Пополняемые закупки и расходники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30" customHeight="1">
      <x:c r="A2" s="7" t="str">
        <x:v>Annual run-rate при 55% загрузке, средней длительности 2,2 ночи и портфельном guest mix.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</x:row>
    <x:row r="4" ht="26" customHeight="1">
      <x:c r="A4" s="75" t="str">
        <x:v>Code</x:v>
      </x:c>
      <x:c r="B4" s="75" t="str">
        <x:v>Зона</x:v>
      </x:c>
      <x:c r="C4" s="75" t="str">
        <x:v>Группа</x:v>
      </x:c>
      <x:c r="D4" s="75" t="str">
        <x:v>Позиция</x:v>
      </x:c>
      <x:c r="E4" s="75" t="str">
        <x:v>Driver</x:v>
      </x:c>
      <x:c r="F4" s="75" t="str">
        <x:v>Цена</x:v>
      </x:c>
      <x:c r="G4" s="75" t="str">
        <x:v>E factor</x:v>
      </x:c>
      <x:c r="H4" s="75" t="str">
        <x:v>S factor</x:v>
      </x:c>
      <x:c r="I4" s="75" t="str">
        <x:v>L factor</x:v>
      </x:c>
      <x:c r="J4" s="75" t="str">
        <x:v>Pilot qty/yr</x:v>
      </x:c>
      <x:c r="K4" s="75" t="str">
        <x:v>Pilot ₽/yr</x:v>
      </x:c>
      <x:c r="L4" s="75" t="str">
        <x:v>20 qty/yr</x:v>
      </x:c>
      <x:c r="M4" s="75" t="str">
        <x:v>20 ₽/yr</x:v>
      </x:c>
      <x:c r="N4" s="75" t="str">
        <x:v>Статус</x:v>
      </x:c>
      <x:c r="O4" s="75" t="str">
        <x:v>Source ID</x:v>
      </x:c>
      <x:c r="P4" s="75" t="str">
        <x:v>Комментарий</x:v>
      </x:c>
    </x:row>
    <x:row r="5">
      <x:c r="A5" s="80" t="str">
        <x:v>A01</x:v>
      </x:c>
      <x:c r="B5" s="80" t="str">
        <x:v>Дом · санузел</x:v>
      </x:c>
      <x:c r="C5" s="80" t="str">
        <x:v>Amenities</x:v>
      </x:c>
      <x:c r="D5" s="92" t="str">
        <x:v>Зубной набор</x:v>
      </x:c>
      <x:c r="E5" s="92" t="str">
        <x:v>guestBooking</x:v>
      </x:c>
      <x:c r="F5" s="119" t="n">
        <x:v>45</x:v>
      </x:c>
      <x:c r="G5" s="92" t="n">
        <x:v>1</x:v>
      </x:c>
      <x:c r="H5" s="92" t="n">
        <x:v>1</x:v>
      </x:c>
      <x:c r="I5" s="92" t="n">
        <x:v>1</x:v>
      </x:c>
      <x:c r="J5" s="120" t="n">
        <x:v>1405.25</x:v>
      </x:c>
      <x:c r="K5" s="119" t="n">
        <x:f>F5*J5</x:f>
        <x:v>63236.25</x:v>
      </x:c>
      <x:c r="L5" s="119" t="n">
        <x:v>7081</x:v>
      </x:c>
      <x:c r="M5" s="119" t="n">
        <x:f>F5*L5</x:f>
        <x:v>318645</x:v>
      </x:c>
      <x:c r="N5" s="96" t="str">
        <x:v>BUDGETARY ALLOWANCE</x:v>
      </x:c>
      <x:c r="O5" s="92" t="str">
        <x:v>HOTEL_AMENITIES</x:v>
      </x:c>
      <x:c r="P5" s="92" t="str">
        <x:v>на гостя/бронь</x:v>
      </x:c>
    </x:row>
    <x:row r="6">
      <x:c r="A6" s="81" t="str">
        <x:v>A02</x:v>
      </x:c>
      <x:c r="B6" s="81" t="str">
        <x:v>Дом · санузел</x:v>
      </x:c>
      <x:c r="C6" s="81" t="str">
        <x:v>Amenities</x:v>
      </x:c>
      <x:c r="D6" s="93" t="str">
        <x:v>Шампунь 30 мл</x:v>
      </x:c>
      <x:c r="E6" s="93" t="str">
        <x:v>guestBooking</x:v>
      </x:c>
      <x:c r="F6" s="121" t="n">
        <x:v>35</x:v>
      </x:c>
      <x:c r="G6" s="93" t="n">
        <x:v>1</x:v>
      </x:c>
      <x:c r="H6" s="93" t="n">
        <x:v>1</x:v>
      </x:c>
      <x:c r="I6" s="93" t="n">
        <x:v>1</x:v>
      </x:c>
      <x:c r="J6" s="122" t="n">
        <x:v>1405.25</x:v>
      </x:c>
      <x:c r="K6" s="121" t="n">
        <x:f>F6*J6</x:f>
        <x:v>49183.75</x:v>
      </x:c>
      <x:c r="L6" s="121" t="n">
        <x:v>7081</x:v>
      </x:c>
      <x:c r="M6" s="121" t="n">
        <x:f>F6*L6</x:f>
        <x:v>247835</x:v>
      </x:c>
      <x:c r="N6" s="98" t="str">
        <x:v>BUDGETARY ALLOWANCE</x:v>
      </x:c>
      <x:c r="O6" s="93" t="str">
        <x:v>HOTEL_AMENITIES</x:v>
      </x:c>
      <x:c r="P6" s="93" t="str">
        <x:v>на гостя/бронь</x:v>
      </x:c>
    </x:row>
    <x:row r="7">
      <x:c r="A7" s="81" t="str">
        <x:v>A03</x:v>
      </x:c>
      <x:c r="B7" s="81" t="str">
        <x:v>Дом · санузел</x:v>
      </x:c>
      <x:c r="C7" s="81" t="str">
        <x:v>Amenities</x:v>
      </x:c>
      <x:c r="D7" s="93" t="str">
        <x:v>Гель для душа 30 мл</x:v>
      </x:c>
      <x:c r="E7" s="93" t="str">
        <x:v>guestBooking</x:v>
      </x:c>
      <x:c r="F7" s="121" t="n">
        <x:v>35</x:v>
      </x:c>
      <x:c r="G7" s="93" t="n">
        <x:v>1</x:v>
      </x:c>
      <x:c r="H7" s="93" t="n">
        <x:v>1</x:v>
      </x:c>
      <x:c r="I7" s="93" t="n">
        <x:v>1</x:v>
      </x:c>
      <x:c r="J7" s="122" t="n">
        <x:v>1405.25</x:v>
      </x:c>
      <x:c r="K7" s="121" t="n">
        <x:f>F7*J7</x:f>
        <x:v>49183.75</x:v>
      </x:c>
      <x:c r="L7" s="121" t="n">
        <x:v>7081</x:v>
      </x:c>
      <x:c r="M7" s="121" t="n">
        <x:f>F7*L7</x:f>
        <x:v>247835</x:v>
      </x:c>
      <x:c r="N7" s="98" t="str">
        <x:v>BUDGETARY ALLOWANCE</x:v>
      </x:c>
      <x:c r="O7" s="93" t="str">
        <x:v>HOTEL_AMENITIES</x:v>
      </x:c>
      <x:c r="P7" s="93" t="str">
        <x:v>на гостя/бронь</x:v>
      </x:c>
    </x:row>
    <x:row r="8">
      <x:c r="A8" s="81" t="str">
        <x:v>A04</x:v>
      </x:c>
      <x:c r="B8" s="81" t="str">
        <x:v>Дом · санузел</x:v>
      </x:c>
      <x:c r="C8" s="81" t="str">
        <x:v>Amenities</x:v>
      </x:c>
      <x:c r="D8" s="93" t="str">
        <x:v>Мыло 20 г</x:v>
      </x:c>
      <x:c r="E8" s="93" t="str">
        <x:v>guestBooking</x:v>
      </x:c>
      <x:c r="F8" s="121" t="n">
        <x:v>25</x:v>
      </x:c>
      <x:c r="G8" s="93" t="n">
        <x:v>1</x:v>
      </x:c>
      <x:c r="H8" s="93" t="n">
        <x:v>1</x:v>
      </x:c>
      <x:c r="I8" s="93" t="n">
        <x:v>1</x:v>
      </x:c>
      <x:c r="J8" s="122" t="n">
        <x:v>1405.25</x:v>
      </x:c>
      <x:c r="K8" s="121" t="n">
        <x:f>F8*J8</x:f>
        <x:v>35131.25</x:v>
      </x:c>
      <x:c r="L8" s="121" t="n">
        <x:v>7081</x:v>
      </x:c>
      <x:c r="M8" s="121" t="n">
        <x:f>F8*L8</x:f>
        <x:v>177025</x:v>
      </x:c>
      <x:c r="N8" s="98" t="str">
        <x:v>BUDGETARY ALLOWANCE</x:v>
      </x:c>
      <x:c r="O8" s="93" t="str">
        <x:v>HOTEL_AMENITIES</x:v>
      </x:c>
      <x:c r="P8" s="93" t="str">
        <x:v>на гостя/бронь</x:v>
      </x:c>
    </x:row>
    <x:row r="9">
      <x:c r="A9" s="81" t="str">
        <x:v>A05</x:v>
      </x:c>
      <x:c r="B9" s="81" t="str">
        <x:v>Дом · санузел</x:v>
      </x:c>
      <x:c r="C9" s="81" t="str">
        <x:v>Amenities</x:v>
      </x:c>
      <x:c r="D9" s="93" t="str">
        <x:v>Косметический набор</x:v>
      </x:c>
      <x:c r="E9" s="93" t="str">
        <x:v>guestBooking</x:v>
      </x:c>
      <x:c r="F9" s="121" t="n">
        <x:v>22</x:v>
      </x:c>
      <x:c r="G9" s="93" t="n">
        <x:v>0.5</x:v>
      </x:c>
      <x:c r="H9" s="93" t="n">
        <x:v>0.75</x:v>
      </x:c>
      <x:c r="I9" s="93" t="n">
        <x:v>1</x:v>
      </x:c>
      <x:c r="J9" s="122" t="n">
        <x:v>1104.125</x:v>
      </x:c>
      <x:c r="K9" s="121" t="n">
        <x:f>F9*J9</x:f>
        <x:v>24290.75</x:v>
      </x:c>
      <x:c r="L9" s="121" t="n">
        <x:v>5511.5</x:v>
      </x:c>
      <x:c r="M9" s="121" t="n">
        <x:f>F9*L9</x:f>
        <x:v>121253</x:v>
      </x:c>
      <x:c r="N9" s="98" t="str">
        <x:v>BUDGETARY ALLOWANCE</x:v>
      </x:c>
      <x:c r="O9" s="93" t="str">
        <x:v>HOTEL_AMENITIES</x:v>
      </x:c>
      <x:c r="P9" s="93" t="str">
        <x:v>на гостя/бронь</x:v>
      </x:c>
    </x:row>
    <x:row r="10">
      <x:c r="A10" s="81" t="str">
        <x:v>A06</x:v>
      </x:c>
      <x:c r="B10" s="81" t="str">
        <x:v>Дом · санузел</x:v>
      </x:c>
      <x:c r="C10" s="81" t="str">
        <x:v>Amenities</x:v>
      </x:c>
      <x:c r="D10" s="93" t="str">
        <x:v>Шапочка для душа</x:v>
      </x:c>
      <x:c r="E10" s="93" t="str">
        <x:v>guestBooking</x:v>
      </x:c>
      <x:c r="F10" s="121" t="n">
        <x:v>18</x:v>
      </x:c>
      <x:c r="G10" s="93" t="n">
        <x:v>0.5</x:v>
      </x:c>
      <x:c r="H10" s="93" t="n">
        <x:v>0.75</x:v>
      </x:c>
      <x:c r="I10" s="93" t="n">
        <x:v>1</x:v>
      </x:c>
      <x:c r="J10" s="122" t="n">
        <x:v>1104.125</x:v>
      </x:c>
      <x:c r="K10" s="121" t="n">
        <x:f>F10*J10</x:f>
        <x:v>19874.25</x:v>
      </x:c>
      <x:c r="L10" s="121" t="n">
        <x:v>5511.5</x:v>
      </x:c>
      <x:c r="M10" s="121" t="n">
        <x:f>F10*L10</x:f>
        <x:v>99207</x:v>
      </x:c>
      <x:c r="N10" s="98" t="str">
        <x:v>BUDGETARY ALLOWANCE</x:v>
      </x:c>
      <x:c r="O10" s="93" t="str">
        <x:v>HOTEL_AMENITIES</x:v>
      </x:c>
      <x:c r="P10" s="93" t="str">
        <x:v>на гостя/бронь</x:v>
      </x:c>
    </x:row>
    <x:row r="11">
      <x:c r="A11" s="81" t="str">
        <x:v>A07</x:v>
      </x:c>
      <x:c r="B11" s="81" t="str">
        <x:v>Дом · санузел</x:v>
      </x:c>
      <x:c r="C11" s="81" t="str">
        <x:v>Amenities</x:v>
      </x:c>
      <x:c r="D11" s="93" t="str">
        <x:v>Набор для бритья, provision on request</x:v>
      </x:c>
      <x:c r="E11" s="93" t="str">
        <x:v>guestBooking</x:v>
      </x:c>
      <x:c r="F11" s="121" t="n">
        <x:v>55</x:v>
      </x:c>
      <x:c r="G11" s="93" t="n">
        <x:v>0.15</x:v>
      </x:c>
      <x:c r="H11" s="93" t="n">
        <x:v>0.2</x:v>
      </x:c>
      <x:c r="I11" s="93" t="n">
        <x:v>0.3</x:v>
      </x:c>
      <x:c r="J11" s="122" t="n">
        <x:v>312.9875</x:v>
      </x:c>
      <x:c r="K11" s="121" t="n">
        <x:f>F11*J11</x:f>
        <x:v>17214.3125</x:v>
      </x:c>
      <x:c r="L11" s="121" t="n">
        <x:v>1543.95</x:v>
      </x:c>
      <x:c r="M11" s="121" t="n">
        <x:f>F11*L11</x:f>
        <x:v>84917.25</x:v>
      </x:c>
      <x:c r="N11" s="98" t="str">
        <x:v>BUDGETARY ALLOWANCE</x:v>
      </x:c>
      <x:c r="O11" s="93" t="str">
        <x:v>HOTEL_AMENITIES</x:v>
      </x:c>
      <x:c r="P11" s="93" t="str">
        <x:v>на гостя/бронь</x:v>
      </x:c>
    </x:row>
    <x:row r="12">
      <x:c r="A12" s="81" t="str">
        <x:v>A08</x:v>
      </x:c>
      <x:c r="B12" s="81" t="str">
        <x:v>Дом · санузел</x:v>
      </x:c>
      <x:c r="C12" s="81" t="str">
        <x:v>Amenities</x:v>
      </x:c>
      <x:c r="D12" s="93" t="str">
        <x:v>Тапочки гостиничные</x:v>
      </x:c>
      <x:c r="E12" s="93" t="str">
        <x:v>guestBooking</x:v>
      </x:c>
      <x:c r="F12" s="121" t="n">
        <x:v>50</x:v>
      </x:c>
      <x:c r="G12" s="93" t="n">
        <x:v>1</x:v>
      </x:c>
      <x:c r="H12" s="93" t="n">
        <x:v>1</x:v>
      </x:c>
      <x:c r="I12" s="93" t="n">
        <x:v>1</x:v>
      </x:c>
      <x:c r="J12" s="122" t="n">
        <x:v>1405.25</x:v>
      </x:c>
      <x:c r="K12" s="121" t="n">
        <x:f>F12*J12</x:f>
        <x:v>70262.5</x:v>
      </x:c>
      <x:c r="L12" s="121" t="n">
        <x:v>7081</x:v>
      </x:c>
      <x:c r="M12" s="121" t="n">
        <x:f>F12*L12</x:f>
        <x:v>354050</x:v>
      </x:c>
      <x:c r="N12" s="104" t="str">
        <x:v>PUBLIC PRICE</x:v>
      </x:c>
      <x:c r="O12" s="93" t="str">
        <x:v>DOM_SLIPPERS</x:v>
      </x:c>
      <x:c r="P12" s="93" t="str">
        <x:v>на гостя/бронь</x:v>
      </x:c>
    </x:row>
    <x:row r="13">
      <x:c r="A13" s="81" t="str">
        <x:v>V01</x:v>
      </x:c>
      <x:c r="B13" s="81" t="str">
        <x:v>Дом · welcome</x:v>
      </x:c>
      <x:c r="C13" s="81" t="str">
        <x:v>Welcome</x:v>
      </x:c>
      <x:c r="D13" s="93" t="str">
        <x:v>Вода 0,5 л</x:v>
      </x:c>
      <x:c r="E13" s="93" t="str">
        <x:v>booking</x:v>
      </x:c>
      <x:c r="F13" s="121" t="n">
        <x:v>45</x:v>
      </x:c>
      <x:c r="G13" s="93" t="n">
        <x:v>2</x:v>
      </x:c>
      <x:c r="H13" s="93" t="n">
        <x:v>4</x:v>
      </x:c>
      <x:c r="I13" s="93" t="n">
        <x:v>6</x:v>
      </x:c>
      <x:c r="J13" s="122" t="n">
        <x:v>1460</x:v>
      </x:c>
      <x:c r="K13" s="121" t="n">
        <x:f>F13*J13</x:f>
        <x:v>65700</x:v>
      </x:c>
      <x:c r="L13" s="121" t="n">
        <x:v>7300</x:v>
      </x:c>
      <x:c r="M13" s="121" t="n">
        <x:f>F13*L13</x:f>
        <x:v>328500</x:v>
      </x:c>
      <x:c r="N13" s="98" t="str">
        <x:v>BUDGETARY ALLOWANCE</x:v>
      </x:c>
      <x:c r="O13" s="93" t="str">
        <x:v>RFQ</x:v>
      </x:c>
      <x:c r="P13" s="93" t="str">
        <x:v>бутылка/бронь</x:v>
      </x:c>
    </x:row>
    <x:row r="14">
      <x:c r="A14" s="81" t="str">
        <x:v>V02</x:v>
      </x:c>
      <x:c r="B14" s="81" t="str">
        <x:v>Дом · welcome</x:v>
      </x:c>
      <x:c r="C14" s="81" t="str">
        <x:v>Welcome</x:v>
      </x:c>
      <x:c r="D14" s="93" t="str">
        <x:v>Чай, кофе, сахар, сливки</x:v>
      </x:c>
      <x:c r="E14" s="93" t="str">
        <x:v>booking</x:v>
      </x:c>
      <x:c r="F14" s="121" t="n">
        <x:v>320</x:v>
      </x:c>
      <x:c r="G14" s="93" t="n">
        <x:v>1</x:v>
      </x:c>
      <x:c r="H14" s="93" t="n">
        <x:v>1.35</x:v>
      </x:c>
      <x:c r="I14" s="93" t="n">
        <x:v>1.75</x:v>
      </x:c>
      <x:c r="J14" s="122" t="n">
        <x:v>497.3125</x:v>
      </x:c>
      <x:c r="K14" s="121" t="n">
        <x:f>F14*J14</x:f>
        <x:v>159140</x:v>
      </x:c>
      <x:c r="L14" s="121" t="n">
        <x:v>2482</x:v>
      </x:c>
      <x:c r="M14" s="121" t="n">
        <x:f>F14*L14</x:f>
        <x:v>794240</x:v>
      </x:c>
      <x:c r="N14" s="98" t="str">
        <x:v>BUDGETARY ALLOWANCE</x:v>
      </x:c>
      <x:c r="O14" s="93" t="str">
        <x:v>RFQ</x:v>
      </x:c>
      <x:c r="P14" s="93" t="str">
        <x:v>набор/бронь</x:v>
      </x:c>
    </x:row>
    <x:row r="15">
      <x:c r="A15" s="81" t="str">
        <x:v>V03</x:v>
      </x:c>
      <x:c r="B15" s="81" t="str">
        <x:v>Дом · welcome</x:v>
      </x:c>
      <x:c r="C15" s="81" t="str">
        <x:v>Welcome</x:v>
      </x:c>
      <x:c r="D15" s="93" t="str">
        <x:v>Локальный десерт / снеки</x:v>
      </x:c>
      <x:c r="E15" s="93" t="str">
        <x:v>booking</x:v>
      </x:c>
      <x:c r="F15" s="121" t="n">
        <x:v>450</x:v>
      </x:c>
      <x:c r="G15" s="93" t="n">
        <x:v>1</x:v>
      </x:c>
      <x:c r="H15" s="93" t="n">
        <x:v>1.45</x:v>
      </x:c>
      <x:c r="I15" s="93" t="n">
        <x:v>2.2</x:v>
      </x:c>
      <x:c r="J15" s="122" t="n">
        <x:v>556.625</x:v>
      </x:c>
      <x:c r="K15" s="121" t="n">
        <x:f>F15*J15</x:f>
        <x:v>250481.25</x:v>
      </x:c>
      <x:c r="L15" s="121" t="n">
        <x:v>2755.75</x:v>
      </x:c>
      <x:c r="M15" s="121" t="n">
        <x:f>F15*L15</x:f>
        <x:v>1240087.5</x:v>
      </x:c>
      <x:c r="N15" s="98" t="str">
        <x:v>BUDGETARY ALLOWANCE</x:v>
      </x:c>
      <x:c r="O15" s="93" t="str">
        <x:v>RFQ</x:v>
      </x:c>
      <x:c r="P15" s="93" t="str">
        <x:v>набор/бронь</x:v>
      </x:c>
    </x:row>
    <x:row r="16">
      <x:c r="A16" s="81" t="str">
        <x:v>V04</x:v>
      </x:c>
      <x:c r="B16" s="81" t="str">
        <x:v>Дом · welcome</x:v>
      </x:c>
      <x:c r="C16" s="81" t="str">
        <x:v>Welcome</x:v>
      </x:c>
      <x:c r="D16" s="93" t="str">
        <x:v>Welcome-card, карта, QR-инструкция</x:v>
      </x:c>
      <x:c r="E16" s="93" t="str">
        <x:v>booking</x:v>
      </x:c>
      <x:c r="F16" s="121" t="n">
        <x:v>45</x:v>
      </x:c>
      <x:c r="G16" s="93" t="n">
        <x:v>1</x:v>
      </x:c>
      <x:c r="H16" s="93" t="n">
        <x:v>1</x:v>
      </x:c>
      <x:c r="I16" s="93" t="n">
        <x:v>1</x:v>
      </x:c>
      <x:c r="J16" s="122" t="n">
        <x:v>365</x:v>
      </x:c>
      <x:c r="K16" s="121" t="n">
        <x:f>F16*J16</x:f>
        <x:v>16425</x:v>
      </x:c>
      <x:c r="L16" s="121" t="n">
        <x:v>1825</x:v>
      </x:c>
      <x:c r="M16" s="121" t="n">
        <x:f>F16*L16</x:f>
        <x:v>82125</x:v>
      </x:c>
      <x:c r="N16" s="98" t="str">
        <x:v>BUDGETARY ALLOWANCE</x:v>
      </x:c>
      <x:c r="O16" s="93" t="str">
        <x:v>RFQ</x:v>
      </x:c>
      <x:c r="P16" s="93" t="str">
        <x:v>компл./бронь</x:v>
      </x:c>
    </x:row>
    <x:row r="17">
      <x:c r="A17" s="81" t="str">
        <x:v>V05</x:v>
      </x:c>
      <x:c r="B17" s="81" t="str">
        <x:v>Дом · welcome</x:v>
      </x:c>
      <x:c r="C17" s="81" t="str">
        <x:v>Welcome</x:v>
      </x:c>
      <x:c r="D17" s="93" t="str">
        <x:v>Капсулы кофе и чай дополнительный</x:v>
      </x:c>
      <x:c r="E17" s="93" t="str">
        <x:v>booking</x:v>
      </x:c>
      <x:c r="F17" s="121" t="n">
        <x:v>180</x:v>
      </x:c>
      <x:c r="G17" s="93" t="n">
        <x:v>1</x:v>
      </x:c>
      <x:c r="H17" s="93" t="n">
        <x:v>1.5</x:v>
      </x:c>
      <x:c r="I17" s="93" t="n">
        <x:v>2</x:v>
      </x:c>
      <x:c r="J17" s="122" t="n">
        <x:v>547.5</x:v>
      </x:c>
      <x:c r="K17" s="121" t="n">
        <x:f>F17*J17</x:f>
        <x:v>98550</x:v>
      </x:c>
      <x:c r="L17" s="121" t="n">
        <x:v>2737.5</x:v>
      </x:c>
      <x:c r="M17" s="121" t="n">
        <x:f>F17*L17</x:f>
        <x:v>492750</x:v>
      </x:c>
      <x:c r="N17" s="98" t="str">
        <x:v>BUDGETARY ALLOWANCE</x:v>
      </x:c>
      <x:c r="O17" s="93" t="str">
        <x:v>RFQ</x:v>
      </x:c>
      <x:c r="P17" s="93" t="str">
        <x:v>компл./бронь</x:v>
      </x:c>
    </x:row>
    <x:row r="18">
      <x:c r="A18" s="81" t="str">
        <x:v>C01</x:v>
      </x:c>
      <x:c r="B18" s="81" t="str">
        <x:v>Клининг</x:v>
      </x:c>
      <x:c r="C18" s="81" t="str">
        <x:v>Химия</x:v>
      </x:c>
      <x:c r="D18" s="93" t="str">
        <x:v>Средство для санузлов и удаления налёта</x:v>
      </x:c>
      <x:c r="E18" s="93" t="str">
        <x:v>turnover</x:v>
      </x:c>
      <x:c r="F18" s="121" t="n">
        <x:v>75</x:v>
      </x:c>
      <x:c r="G18" s="93" t="n">
        <x:v>1</x:v>
      </x:c>
      <x:c r="H18" s="93" t="n">
        <x:v>1.25</x:v>
      </x:c>
      <x:c r="I18" s="93" t="n">
        <x:v>1.6</x:v>
      </x:c>
      <x:c r="J18" s="122" t="n">
        <x:v>465.375</x:v>
      </x:c>
      <x:c r="K18" s="121" t="n">
        <x:f>F18*J18</x:f>
        <x:v>34903.125</x:v>
      </x:c>
      <x:c r="L18" s="121" t="n">
        <x:v>2317.75</x:v>
      </x:c>
      <x:c r="M18" s="121" t="n">
        <x:f>F18*L18</x:f>
        <x:v>173831.25</x:v>
      </x:c>
      <x:c r="N18" s="98" t="str">
        <x:v>BUDGETARY ALLOWANCE</x:v>
      </x:c>
      <x:c r="O18" s="93" t="str">
        <x:v>PROBRITE</x:v>
      </x:c>
      <x:c r="P18" s="93" t="str">
        <x:v>доля/оборот</x:v>
      </x:c>
    </x:row>
    <x:row r="19">
      <x:c r="A19" s="81" t="str">
        <x:v>C02</x:v>
      </x:c>
      <x:c r="B19" s="81" t="str">
        <x:v>Клининг</x:v>
      </x:c>
      <x:c r="C19" s="81" t="str">
        <x:v>Химия</x:v>
      </x:c>
      <x:c r="D19" s="93" t="str">
        <x:v>Средство для пола и универсальный очиститель</x:v>
      </x:c>
      <x:c r="E19" s="93" t="str">
        <x:v>turnover</x:v>
      </x:c>
      <x:c r="F19" s="121" t="n">
        <x:v>65</x:v>
      </x:c>
      <x:c r="G19" s="93" t="n">
        <x:v>1</x:v>
      </x:c>
      <x:c r="H19" s="93" t="n">
        <x:v>1.3</x:v>
      </x:c>
      <x:c r="I19" s="93" t="n">
        <x:v>1.8</x:v>
      </x:c>
      <x:c r="J19" s="122" t="n">
        <x:v>492.75</x:v>
      </x:c>
      <x:c r="K19" s="121" t="n">
        <x:f>F19*J19</x:f>
        <x:v>32028.75</x:v>
      </x:c>
      <x:c r="L19" s="121" t="n">
        <x:v>2445.5</x:v>
      </x:c>
      <x:c r="M19" s="121" t="n">
        <x:f>F19*L19</x:f>
        <x:v>158957.5</x:v>
      </x:c>
      <x:c r="N19" s="98" t="str">
        <x:v>BUDGETARY ALLOWANCE</x:v>
      </x:c>
      <x:c r="O19" s="93" t="str">
        <x:v>PROBRITE</x:v>
      </x:c>
      <x:c r="P19" s="93" t="str">
        <x:v>доля/оборот</x:v>
      </x:c>
    </x:row>
    <x:row r="20">
      <x:c r="A20" s="81" t="str">
        <x:v>C03</x:v>
      </x:c>
      <x:c r="B20" s="81" t="str">
        <x:v>Клининг</x:v>
      </x:c>
      <x:c r="C20" s="81" t="str">
        <x:v>Химия</x:v>
      </x:c>
      <x:c r="D20" s="93" t="str">
        <x:v>Стекло, зеркала, нержавеющая сталь</x:v>
      </x:c>
      <x:c r="E20" s="93" t="str">
        <x:v>turnover</x:v>
      </x:c>
      <x:c r="F20" s="121" t="n">
        <x:v>35</x:v>
      </x:c>
      <x:c r="G20" s="93" t="n">
        <x:v>1</x:v>
      </x:c>
      <x:c r="H20" s="93" t="n">
        <x:v>1.25</x:v>
      </x:c>
      <x:c r="I20" s="93" t="n">
        <x:v>1.6</x:v>
      </x:c>
      <x:c r="J20" s="122" t="n">
        <x:v>465.375</x:v>
      </x:c>
      <x:c r="K20" s="121" t="n">
        <x:f>F20*J20</x:f>
        <x:v>16288.125</x:v>
      </x:c>
      <x:c r="L20" s="121" t="n">
        <x:v>2317.75</x:v>
      </x:c>
      <x:c r="M20" s="121" t="n">
        <x:f>F20*L20</x:f>
        <x:v>81121.25</x:v>
      </x:c>
      <x:c r="N20" s="98" t="str">
        <x:v>BUDGETARY ALLOWANCE</x:v>
      </x:c>
      <x:c r="O20" s="93" t="str">
        <x:v>PROBRITE</x:v>
      </x:c>
      <x:c r="P20" s="93" t="str">
        <x:v>доля/оборот</x:v>
      </x:c>
    </x:row>
    <x:row r="21">
      <x:c r="A21" s="81" t="str">
        <x:v>C04</x:v>
      </x:c>
      <x:c r="B21" s="81" t="str">
        <x:v>Клининг</x:v>
      </x:c>
      <x:c r="C21" s="81" t="str">
        <x:v>Расходники</x:v>
      </x:c>
      <x:c r="D21" s="93" t="str">
        <x:v>Микрофибра, губки, перчатки, мешки</x:v>
      </x:c>
      <x:c r="E21" s="93" t="str">
        <x:v>turnover</x:v>
      </x:c>
      <x:c r="F21" s="121" t="n">
        <x:v>95</x:v>
      </x:c>
      <x:c r="G21" s="93" t="n">
        <x:v>1</x:v>
      </x:c>
      <x:c r="H21" s="93" t="n">
        <x:v>1.25</x:v>
      </x:c>
      <x:c r="I21" s="93" t="n">
        <x:v>1.6</x:v>
      </x:c>
      <x:c r="J21" s="122" t="n">
        <x:v>465.375</x:v>
      </x:c>
      <x:c r="K21" s="121" t="n">
        <x:f>F21*J21</x:f>
        <x:v>44210.625</x:v>
      </x:c>
      <x:c r="L21" s="121" t="n">
        <x:v>2317.75</x:v>
      </x:c>
      <x:c r="M21" s="121" t="n">
        <x:f>F21*L21</x:f>
        <x:v>220186.25</x:v>
      </x:c>
      <x:c r="N21" s="98" t="str">
        <x:v>BUDGETARY ALLOWANCE</x:v>
      </x:c>
      <x:c r="O21" s="93" t="str">
        <x:v>RFQ</x:v>
      </x:c>
      <x:c r="P21" s="93" t="str">
        <x:v>доля/оборот</x:v>
      </x:c>
    </x:row>
    <x:row r="22">
      <x:c r="A22" s="81" t="str">
        <x:v>C05</x:v>
      </x:c>
      <x:c r="B22" s="81" t="str">
        <x:v>Клининг</x:v>
      </x:c>
      <x:c r="C22" s="81" t="str">
        <x:v>Расходники</x:v>
      </x:c>
      <x:c r="D22" s="93" t="str">
        <x:v>Туалетная бумага, салфетки, бумажные полотенца</x:v>
      </x:c>
      <x:c r="E22" s="93" t="str">
        <x:v>turnover</x:v>
      </x:c>
      <x:c r="F22" s="121" t="n">
        <x:v>120</x:v>
      </x:c>
      <x:c r="G22" s="93" t="n">
        <x:v>1</x:v>
      </x:c>
      <x:c r="H22" s="93" t="n">
        <x:v>1.35</x:v>
      </x:c>
      <x:c r="I22" s="93" t="n">
        <x:v>1.8</x:v>
      </x:c>
      <x:c r="J22" s="122" t="n">
        <x:v>501.875</x:v>
      </x:c>
      <x:c r="K22" s="121" t="n">
        <x:f>F22*J22</x:f>
        <x:v>60225</x:v>
      </x:c>
      <x:c r="L22" s="121" t="n">
        <x:v>2500.25</x:v>
      </x:c>
      <x:c r="M22" s="121" t="n">
        <x:f>F22*L22</x:f>
        <x:v>300030</x:v>
      </x:c>
      <x:c r="N22" s="98" t="str">
        <x:v>BUDGETARY ALLOWANCE</x:v>
      </x:c>
      <x:c r="O22" s="93" t="str">
        <x:v>RFQ</x:v>
      </x:c>
      <x:c r="P22" s="93" t="str">
        <x:v>доля/оборот</x:v>
      </x:c>
    </x:row>
    <x:row r="23">
      <x:c r="A23" s="81" t="str">
        <x:v>C06</x:v>
      </x:c>
      <x:c r="B23" s="81" t="str">
        <x:v>Клининг</x:v>
      </x:c>
      <x:c r="C23" s="81" t="str">
        <x:v>Кухня</x:v>
      </x:c>
      <x:c r="D23" s="93" t="str">
        <x:v>Таблетки ПММ, соль, ополаскиватель, губка</x:v>
      </x:c>
      <x:c r="E23" s="93" t="str">
        <x:v>turnover</x:v>
      </x:c>
      <x:c r="F23" s="121" t="n">
        <x:v>80</x:v>
      </x:c>
      <x:c r="G23" s="93" t="n">
        <x:v>1</x:v>
      </x:c>
      <x:c r="H23" s="93" t="n">
        <x:v>1.2</x:v>
      </x:c>
      <x:c r="I23" s="93" t="n">
        <x:v>1.5</x:v>
      </x:c>
      <x:c r="J23" s="122" t="n">
        <x:v>447.125</x:v>
      </x:c>
      <x:c r="K23" s="121" t="n">
        <x:f>F23*J23</x:f>
        <x:v>35770</x:v>
      </x:c>
      <x:c r="L23" s="121" t="n">
        <x:v>2226.5</x:v>
      </x:c>
      <x:c r="M23" s="121" t="n">
        <x:f>F23*L23</x:f>
        <x:v>178120</x:v>
      </x:c>
      <x:c r="N23" s="98" t="str">
        <x:v>BUDGETARY ALLOWANCE</x:v>
      </x:c>
      <x:c r="O23" s="93" t="str">
        <x:v>RFQ</x:v>
      </x:c>
      <x:c r="P23" s="93" t="str">
        <x:v>доля/оборот</x:v>
      </x:c>
    </x:row>
    <x:row r="24">
      <x:c r="A24" s="81" t="str">
        <x:v>C07</x:v>
      </x:c>
      <x:c r="B24" s="81" t="str">
        <x:v>Прачечная</x:v>
      </x:c>
      <x:c r="C24" s="81" t="str">
        <x:v>Химия</x:v>
      </x:c>
      <x:c r="D24" s="93" t="str">
        <x:v>Порошок/гель, отбеливатель, кондиционер</x:v>
      </x:c>
      <x:c r="E24" s="93" t="str">
        <x:v>turnover</x:v>
      </x:c>
      <x:c r="F24" s="121" t="n">
        <x:v>210</x:v>
      </x:c>
      <x:c r="G24" s="93" t="n">
        <x:v>1</x:v>
      </x:c>
      <x:c r="H24" s="93" t="n">
        <x:v>1.45</x:v>
      </x:c>
      <x:c r="I24" s="93" t="n">
        <x:v>1.7</x:v>
      </x:c>
      <x:c r="J24" s="122" t="n">
        <x:v>511</x:v>
      </x:c>
      <x:c r="K24" s="121" t="n">
        <x:f>F24*J24</x:f>
        <x:v>107310</x:v>
      </x:c>
      <x:c r="L24" s="121" t="n">
        <x:v>2573.25</x:v>
      </x:c>
      <x:c r="M24" s="121" t="n">
        <x:f>F24*L24</x:f>
        <x:v>540382.5</x:v>
      </x:c>
      <x:c r="N24" s="98" t="str">
        <x:v>BUDGETARY ALLOWANCE</x:v>
      </x:c>
      <x:c r="O24" s="93" t="str">
        <x:v>PROBRITE</x:v>
      </x:c>
      <x:c r="P24" s="93" t="str">
        <x:v>доля/оборот</x:v>
      </x:c>
    </x:row>
    <x:row r="25">
      <x:c r="A25" s="81" t="str">
        <x:v>S11</x:v>
      </x:c>
      <x:c r="B25" s="81" t="str">
        <x:v>Банный модуль</x:v>
      </x:c>
      <x:c r="C25" s="81" t="str">
        <x:v>Consumables</x:v>
      </x:c>
      <x:c r="D25" s="93" t="str">
        <x:v>Дрова и растопка</x:v>
      </x:c>
      <x:c r="E25" s="93" t="str">
        <x:v>spaSession</x:v>
      </x:c>
      <x:c r="F25" s="121" t="n">
        <x:v>1200</x:v>
      </x:c>
      <x:c r="G25" s="93" t="n">
        <x:v>0</x:v>
      </x:c>
      <x:c r="H25" s="93" t="n">
        <x:v>1</x:v>
      </x:c>
      <x:c r="I25" s="93" t="n">
        <x:v>1.25</x:v>
      </x:c>
      <x:c r="J25" s="122" t="n">
        <x:v>139.384375</x:v>
      </x:c>
      <x:c r="K25" s="121" t="n">
        <x:f>F25*J25</x:f>
        <x:v>167261.25</x:v>
      </x:c>
      <x:c r="L25" s="121" t="n">
        <x:v>710.8375</x:v>
      </x:c>
      <x:c r="M25" s="121" t="n">
        <x:f>F25*L25</x:f>
        <x:v>853005</x:v>
      </x:c>
      <x:c r="N25" s="98" t="str">
        <x:v>BUDGETARY ALLOWANCE</x:v>
      </x:c>
      <x:c r="O25" s="93" t="str">
        <x:v>RFQ</x:v>
      </x:c>
      <x:c r="P25" s="93" t="str">
        <x:v>SPA-сессия</x:v>
      </x:c>
    </x:row>
    <x:row r="26">
      <x:c r="A26" s="81" t="str">
        <x:v>S12</x:v>
      </x:c>
      <x:c r="B26" s="81" t="str">
        <x:v>Банный модуль</x:v>
      </x:c>
      <x:c r="C26" s="81" t="str">
        <x:v>Consumables</x:v>
      </x:c>
      <x:c r="D26" s="93" t="str">
        <x:v>Веник, аромазапарка, травы</x:v>
      </x:c>
      <x:c r="E26" s="93" t="str">
        <x:v>spaSession</x:v>
      </x:c>
      <x:c r="F26" s="121" t="n">
        <x:v>650</x:v>
      </x:c>
      <x:c r="G26" s="93" t="n">
        <x:v>0</x:v>
      </x:c>
      <x:c r="H26" s="93" t="n">
        <x:v>1</x:v>
      </x:c>
      <x:c r="I26" s="93" t="n">
        <x:v>1.4</x:v>
      </x:c>
      <x:c r="J26" s="122" t="n">
        <x:v>146.9125</x:v>
      </x:c>
      <x:c r="K26" s="121" t="n">
        <x:f>F26*J26</x:f>
        <x:v>95493.125</x:v>
      </x:c>
      <x:c r="L26" s="121" t="n">
        <x:v>740.95</x:v>
      </x:c>
      <x:c r="M26" s="121" t="n">
        <x:f>F26*L26</x:f>
        <x:v>481617.50000000006</x:v>
      </x:c>
      <x:c r="N26" s="98" t="str">
        <x:v>BUDGETARY ALLOWANCE</x:v>
      </x:c>
      <x:c r="O26" s="93" t="str">
        <x:v>RFQ</x:v>
      </x:c>
      <x:c r="P26" s="93" t="str">
        <x:v>SPA-сессия</x:v>
      </x:c>
    </x:row>
    <x:row r="27">
      <x:c r="A27" s="81" t="str">
        <x:v>S13</x:v>
      </x:c>
      <x:c r="B27" s="81" t="str">
        <x:v>Банный модуль</x:v>
      </x:c>
      <x:c r="C27" s="81" t="str">
        <x:v>Consumables</x:v>
      </x:c>
      <x:c r="D27" s="93" t="str">
        <x:v>Чайный набор к бане</x:v>
      </x:c>
      <x:c r="E27" s="93" t="str">
        <x:v>spaSession</x:v>
      </x:c>
      <x:c r="F27" s="121" t="n">
        <x:v>350</x:v>
      </x:c>
      <x:c r="G27" s="93" t="n">
        <x:v>0</x:v>
      </x:c>
      <x:c r="H27" s="93" t="n">
        <x:v>1</x:v>
      </x:c>
      <x:c r="I27" s="93" t="n">
        <x:v>1.5</x:v>
      </x:c>
      <x:c r="J27" s="122" t="n">
        <x:v>151.93125</x:v>
      </x:c>
      <x:c r="K27" s="121" t="n">
        <x:f>F27*J27</x:f>
        <x:v>53175.9375</x:v>
      </x:c>
      <x:c r="L27" s="121" t="n">
        <x:v>761.0250000000001</x:v>
      </x:c>
      <x:c r="M27" s="121" t="n">
        <x:f>F27*L27</x:f>
        <x:v>266358.75000000006</x:v>
      </x:c>
      <x:c r="N27" s="98" t="str">
        <x:v>BUDGETARY ALLOWANCE</x:v>
      </x:c>
      <x:c r="O27" s="93" t="str">
        <x:v>RFQ</x:v>
      </x:c>
      <x:c r="P27" s="93" t="str">
        <x:v>SPA-сессия</x:v>
      </x:c>
    </x:row>
    <x:row r="28">
      <x:c r="A28" s="81" t="str">
        <x:v>S14</x:v>
      </x:c>
      <x:c r="B28" s="81" t="str">
        <x:v>Чан</x:v>
      </x:c>
      <x:c r="C28" s="81" t="str">
        <x:v>Consumables</x:v>
      </x:c>
      <x:c r="D28" s="93" t="str">
        <x:v>Дрова, розжиг, ароматическая добавка</x:v>
      </x:c>
      <x:c r="E28" s="93" t="str">
        <x:v>spaSession</x:v>
      </x:c>
      <x:c r="F28" s="121" t="n">
        <x:v>1450</x:v>
      </x:c>
      <x:c r="G28" s="93" t="n">
        <x:v>0.7</x:v>
      </x:c>
      <x:c r="H28" s="93" t="n">
        <x:v>1</x:v>
      </x:c>
      <x:c r="I28" s="93" t="n">
        <x:v>1.25</x:v>
      </x:c>
      <x:c r="J28" s="122" t="n">
        <x:v>155.353125</x:v>
      </x:c>
      <x:c r="K28" s="121" t="n">
        <x:f>F28*J28</x:f>
        <x:v>225262.03125</x:v>
      </x:c>
      <x:c r="L28" s="121" t="n">
        <x:v>774.7125</x:v>
      </x:c>
      <x:c r="M28" s="121" t="n">
        <x:f>F28*L28</x:f>
        <x:v>1123333.125</x:v>
      </x:c>
      <x:c r="N28" s="98" t="str">
        <x:v>BUDGETARY ALLOWANCE</x:v>
      </x:c>
      <x:c r="O28" s="93" t="str">
        <x:v>RFQ</x:v>
      </x:c>
      <x:c r="P28" s="93" t="str">
        <x:v>SPA-сессия</x:v>
      </x:c>
    </x:row>
    <x:row r="29">
      <x:c r="A29" s="81" t="str">
        <x:v>X01</x:v>
      </x:c>
      <x:c r="B29" s="81" t="str">
        <x:v>Прачечная</x:v>
      </x:c>
      <x:c r="C29" s="81" t="str">
        <x:v>Replacement</x:v>
      </x:c>
      <x:c r="D29" s="93" t="str">
        <x:v>Замена 25% текстильного парка · Эконом</x:v>
      </x:c>
      <x:c r="E29" s="93" t="str">
        <x:v>unitYear</x:v>
      </x:c>
      <x:c r="F29" s="121" t="n">
        <x:v>20920</x:v>
      </x:c>
      <x:c r="G29" s="93" t="n">
        <x:v>1</x:v>
      </x:c>
      <x:c r="H29" s="93" t="n">
        <x:v>0</x:v>
      </x:c>
      <x:c r="I29" s="93" t="n">
        <x:v>0</x:v>
      </x:c>
      <x:c r="J29" s="122" t="n">
        <x:v>1</x:v>
      </x:c>
      <x:c r="K29" s="121" t="n">
        <x:f>F29*J29</x:f>
        <x:v>20920</x:v>
      </x:c>
      <x:c r="L29" s="121" t="n">
        <x:v>4</x:v>
      </x:c>
      <x:c r="M29" s="121" t="n">
        <x:f>F29*L29</x:f>
        <x:v>83680</x:v>
      </x:c>
      <x:c r="N29" s="98" t="str">
        <x:v>BUDGETARY ALLOWANCE</x:v>
      </x:c>
      <x:c r="O29" s="93" t="str">
        <x:v>DOM_HLOPKA</x:v>
      </x:c>
      <x:c r="P29" s="93" t="str">
        <x:v>дом/год</x:v>
      </x:c>
    </x:row>
    <x:row r="30">
      <x:c r="A30" s="81" t="str">
        <x:v>X02</x:v>
      </x:c>
      <x:c r="B30" s="81" t="str">
        <x:v>Прачечная</x:v>
      </x:c>
      <x:c r="C30" s="81" t="str">
        <x:v>Replacement</x:v>
      </x:c>
      <x:c r="D30" s="93" t="str">
        <x:v>Замена 25% текстильного парка · Стандарт</x:v>
      </x:c>
      <x:c r="E30" s="93" t="str">
        <x:v>unitYear</x:v>
      </x:c>
      <x:c r="F30" s="121" t="n">
        <x:v>35160</x:v>
      </x:c>
      <x:c r="G30" s="93" t="n">
        <x:v>0</x:v>
      </x:c>
      <x:c r="H30" s="93" t="n">
        <x:v>1</x:v>
      </x:c>
      <x:c r="I30" s="93" t="n">
        <x:v>0</x:v>
      </x:c>
      <x:c r="J30" s="122" t="n">
        <x:v>2</x:v>
      </x:c>
      <x:c r="K30" s="121" t="n">
        <x:f>F30*J30</x:f>
        <x:v>70320</x:v>
      </x:c>
      <x:c r="L30" s="121" t="n">
        <x:v>12</x:v>
      </x:c>
      <x:c r="M30" s="121" t="n">
        <x:f>F30*L30</x:f>
        <x:v>421920</x:v>
      </x:c>
      <x:c r="N30" s="98" t="str">
        <x:v>BUDGETARY ALLOWANCE</x:v>
      </x:c>
      <x:c r="O30" s="93" t="str">
        <x:v>DOM_HLOPKA</x:v>
      </x:c>
      <x:c r="P30" s="93" t="str">
        <x:v>дом/год</x:v>
      </x:c>
    </x:row>
    <x:row r="31">
      <x:c r="A31" s="81" t="str">
        <x:v>X03</x:v>
      </x:c>
      <x:c r="B31" s="81" t="str">
        <x:v>Прачечная</x:v>
      </x:c>
      <x:c r="C31" s="81" t="str">
        <x:v>Replacement</x:v>
      </x:c>
      <x:c r="D31" s="93" t="str">
        <x:v>Замена 25% текстильного парка · Люкс</x:v>
      </x:c>
      <x:c r="E31" s="93" t="str">
        <x:v>unitYear</x:v>
      </x:c>
      <x:c r="F31" s="121" t="n">
        <x:v>41455</x:v>
      </x:c>
      <x:c r="G31" s="93" t="n">
        <x:v>0</x:v>
      </x:c>
      <x:c r="H31" s="93" t="n">
        <x:v>0</x:v>
      </x:c>
      <x:c r="I31" s="93" t="n">
        <x:v>1</x:v>
      </x:c>
      <x:c r="J31" s="122" t="n">
        <x:v>1</x:v>
      </x:c>
      <x:c r="K31" s="121" t="n">
        <x:f>F31*J31</x:f>
        <x:v>41455</x:v>
      </x:c>
      <x:c r="L31" s="121" t="n">
        <x:v>4</x:v>
      </x:c>
      <x:c r="M31" s="121" t="n">
        <x:f>F31*L31</x:f>
        <x:v>165820</x:v>
      </x:c>
      <x:c r="N31" s="98" t="str">
        <x:v>BUDGETARY ALLOWANCE</x:v>
      </x:c>
      <x:c r="O31" s="93" t="str">
        <x:v>DOM_HLOPKA</x:v>
      </x:c>
      <x:c r="P31" s="93" t="str">
        <x:v>дом/год</x:v>
      </x:c>
    </x:row>
    <x:row r="32">
      <x:c r="A32" s="81" t="str">
        <x:v>S15</x:v>
      </x:c>
      <x:c r="B32" s="81" t="str">
        <x:v>Чан</x:v>
      </x:c>
      <x:c r="C32" s="81" t="str">
        <x:v>Ритуал чана</x:v>
      </x:c>
      <x:c r="D32" s="93" t="str">
        <x:v>Фруктовый микс, 1,5 кг</x:v>
      </x:c>
      <x:c r="E32" s="93" t="str">
        <x:v>spaSession</x:v>
      </x:c>
      <x:c r="F32" s="121" t="n">
        <x:v>650</x:v>
      </x:c>
      <x:c r="G32" s="93" t="n">
        <x:v>1</x:v>
      </x:c>
      <x:c r="H32" s="93" t="n">
        <x:v>1</x:v>
      </x:c>
      <x:c r="I32" s="93" t="n">
        <x:v>1</x:v>
      </x:c>
      <x:c r="J32" s="122" t="n">
        <x:v>149.65</x:v>
      </x:c>
      <x:c r="K32" s="121" t="n">
        <x:f>F32*J32</x:f>
        <x:v>97272.5</x:v>
      </x:c>
      <x:c r="L32" s="121" t="n">
        <x:v>751.9</x:v>
      </x:c>
      <x:c r="M32" s="121" t="n">
        <x:f>F32*L32</x:f>
        <x:v>488735</x:v>
      </x:c>
      <x:c r="N32" s="98" t="str">
        <x:v>BUDGETARY ALLOWANCE</x:v>
      </x:c>
      <x:c r="O32" s="93" t="str">
        <x:v>RFQ</x:v>
      </x:c>
      <x:c r="P32" s="93" t="str">
        <x:v>на сеанс</x:v>
      </x:c>
    </x:row>
    <x:row r="33">
      <x:c r="A33" s="81" t="str">
        <x:v>S16</x:v>
      </x:c>
      <x:c r="B33" s="81" t="str">
        <x:v>Чан</x:v>
      </x:c>
      <x:c r="C33" s="81" t="str">
        <x:v>Ритуал чана</x:v>
      </x:c>
      <x:c r="D33" s="93" t="str">
        <x:v>Свежие еловые ветви</x:v>
      </x:c>
      <x:c r="E33" s="93" t="str">
        <x:v>spaSession</x:v>
      </x:c>
      <x:c r="F33" s="121" t="n">
        <x:v>500</x:v>
      </x:c>
      <x:c r="G33" s="93" t="n">
        <x:v>1</x:v>
      </x:c>
      <x:c r="H33" s="93" t="n">
        <x:v>1</x:v>
      </x:c>
      <x:c r="I33" s="93" t="n">
        <x:v>1</x:v>
      </x:c>
      <x:c r="J33" s="122" t="n">
        <x:v>149.65</x:v>
      </x:c>
      <x:c r="K33" s="121" t="n">
        <x:f>F33*J33</x:f>
        <x:v>74825</x:v>
      </x:c>
      <x:c r="L33" s="121" t="n">
        <x:v>751.9</x:v>
      </x:c>
      <x:c r="M33" s="121" t="n">
        <x:f>F33*L33</x:f>
        <x:v>375950</x:v>
      </x:c>
      <x:c r="N33" s="102" t="str">
        <x:v>RFQ REQUIRED</x:v>
      </x:c>
      <x:c r="O33" s="93" t="str">
        <x:v>RFQ</x:v>
      </x:c>
      <x:c r="P33" s="93" t="str">
        <x:v>пучок / сеанс</x:v>
      </x:c>
    </x:row>
    <x:row r="34">
      <x:c r="A34" s="82" t="str">
        <x:v>S17</x:v>
      </x:c>
      <x:c r="B34" s="82" t="str">
        <x:v>Чан</x:v>
      </x:c>
      <x:c r="C34" s="82" t="str">
        <x:v>Ритуал чана</x:v>
      </x:c>
      <x:c r="D34" s="94" t="str">
        <x:v>Аромамасло пихты / хвои</x:v>
      </x:c>
      <x:c r="E34" s="94" t="str">
        <x:v>spaSession</x:v>
      </x:c>
      <x:c r="F34" s="123" t="n">
        <x:v>180</x:v>
      </x:c>
      <x:c r="G34" s="94" t="n">
        <x:v>1</x:v>
      </x:c>
      <x:c r="H34" s="94" t="n">
        <x:v>1</x:v>
      </x:c>
      <x:c r="I34" s="94" t="n">
        <x:v>1</x:v>
      </x:c>
      <x:c r="J34" s="124" t="n">
        <x:v>149.65</x:v>
      </x:c>
      <x:c r="K34" s="123" t="n">
        <x:f>F34*J34</x:f>
        <x:v>26937</x:v>
      </x:c>
      <x:c r="L34" s="123" t="n">
        <x:v>751.9</x:v>
      </x:c>
      <x:c r="M34" s="123" t="n">
        <x:f>F34*L34</x:f>
        <x:v>135342</x:v>
      </x:c>
      <x:c r="N34" s="126" t="str">
        <x:v>BUDGETARY ALLOWANCE</x:v>
      </x:c>
      <x:c r="O34" s="94" t="str">
        <x:v>WB_AROMA</x:v>
      </x:c>
      <x:c r="P34" s="94" t="str">
        <x:v>доля флакона / сеанс</x:v>
      </x:c>
    </x:row>
    <x:row r="35" ht="24" customHeight="1">
      <x:c r="A35" s="84" t="str">
        <x:v>ИТОГО ГОДОВОЙ RUN-RATE</x:v>
      </x:c>
      <x:c r="B35" s="84"/>
      <x:c r="C35" s="84"/>
      <x:c r="D35" s="84"/>
      <x:c r="E35" s="84"/>
      <x:c r="F35" s="84"/>
      <x:c r="G35" s="84"/>
      <x:c r="H35" s="84"/>
      <x:c r="I35" s="84"/>
      <x:c r="J35" s="84"/>
      <x:c r="K35" s="88" t="n">
        <x:f>SUM(K5:K34)</x:f>
        <x:v>2122330.53125</x:v>
      </x:c>
      <x:c r="L35" s="88"/>
      <x:c r="M35" s="88" t="n">
        <x:f>SUM(M5:M34)</x:f>
        <x:v>10636859.875</x:v>
      </x:c>
      <x:c r="N35" s="84"/>
      <x:c r="O35" s="84"/>
      <x:c r="P35" s="84"/>
    </x:row>
  </x:sheetData>
  <x:mergeCells>
    <x:mergeCell ref="A1:P1"/>
    <x:mergeCell ref="A2:P2"/>
    <x:mergeCell ref="A35:J35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34" hidden="0" customWidth="1"/>
    <x:col min="3" max="3" width="70" hidden="0" customWidth="1"/>
    <x:col min="4" max="4" width="24" hidden="0" customWidth="1"/>
    <x:col min="5" max="5" width="24" hidden="0" customWidth="1"/>
    <x:col min="6" max="6" width="24" hidden="0" customWidth="1"/>
  </x:cols>
  <x:sheetData>
    <x:row r="1" ht="34" customHeight="1">
      <x:c r="A1" s="3" t="str">
        <x:v>Sources &amp; RFQ audit</x:v>
      </x:c>
      <x:c r="B1" s="3"/>
      <x:c r="C1" s="3"/>
      <x:c r="D1" s="3"/>
      <x:c r="E1" s="3"/>
      <x:c r="F1" s="3"/>
    </x:row>
    <x:row r="2" ht="30" customHeight="1">
      <x:c r="A2" s="7" t="str">
        <x:v>Один реестр источников для замены публичных цен и allowances на договорные КП.</x:v>
      </x:c>
      <x:c r="B2" s="7"/>
      <x:c r="C2" s="7"/>
      <x:c r="D2" s="7"/>
      <x:c r="E2" s="7"/>
      <x:c r="F2" s="7"/>
    </x:row>
    <x:row r="4" ht="26" customHeight="1">
      <x:c r="A4" s="75" t="str">
        <x:v>Source ID</x:v>
      </x:c>
      <x:c r="B4" s="75" t="str">
        <x:v>Источник</x:v>
      </x:c>
      <x:c r="C4" s="75" t="str">
        <x:v>URL</x:v>
      </x:c>
      <x:c r="D4" s="75" t="str">
        <x:v>Тип</x:v>
      </x:c>
      <x:c r="E4" s="75" t="str">
        <x:v>Дата среза</x:v>
      </x:c>
      <x:c r="F4" s="75" t="str">
        <x:v>Действие</x:v>
      </x:c>
    </x:row>
    <x:row r="5">
      <x:c r="A5" s="80" t="str">
        <x:v>HOFF</x:v>
      </x:c>
      <x:c r="B5" s="92" t="str">
        <x:v>Hoff · мебель и кухни</x:v>
      </x:c>
      <x:c r="C5" s="92" t="str">
        <x:v>https://hoff.ru/</x:v>
      </x:c>
      <x:c r="D5" s="92" t="str">
        <x:v>PUBLIC / CATEGORY</x:v>
      </x:c>
      <x:c r="E5" s="92" t="str">
        <x:v>2026-07-16</x:v>
      </x:c>
      <x:c r="F5" s="92" t="str">
        <x:v>Проверить наличие, B2B-скидку, доставку и гарантию</x:v>
      </x:c>
    </x:row>
    <x:row r="6">
      <x:c r="A6" s="81" t="str">
        <x:v>LEMANA</x:v>
      </x:c>
      <x:c r="B6" s="93" t="str">
        <x:v>Лемана ПРО · сантехника и свет</x:v>
      </x:c>
      <x:c r="C6" s="93" t="str">
        <x:v>https://lemanapro.ru/</x:v>
      </x:c>
      <x:c r="D6" s="93" t="str">
        <x:v>PUBLIC / CATEGORY</x:v>
      </x:c>
      <x:c r="E6" s="93" t="str">
        <x:v>2026-07-16</x:v>
      </x:c>
      <x:c r="F6" s="93" t="str">
        <x:v>Проверить наличие, B2B-скидку, доставку и гарантию</x:v>
      </x:c>
    </x:row>
    <x:row r="7">
      <x:c r="A7" s="81" t="str">
        <x:v>MVIDEO_FRIDGE</x:v>
      </x:c>
      <x:c r="B7" s="93" t="str">
        <x:v>М.Видео · холодильники</x:v>
      </x:c>
      <x:c r="C7" s="93" t="str">
        <x:v>https://www.mvideo.ru/holodilniki-i-morozilniki-2687/holodilniki-i-morozilnye-kamery-159</x:v>
      </x:c>
      <x:c r="D7" s="93" t="str">
        <x:v>PUBLIC / CATEGORY</x:v>
      </x:c>
      <x:c r="E7" s="93" t="str">
        <x:v>2026-07-16</x:v>
      </x:c>
      <x:c r="F7" s="93" t="str">
        <x:v>Проверить наличие, B2B-скидку, доставку и гарантию</x:v>
      </x:c>
    </x:row>
    <x:row r="8">
      <x:c r="A8" s="81" t="str">
        <x:v>MVIDEO_HOB</x:v>
      </x:c>
      <x:c r="B8" s="93" t="str">
        <x:v>М.Видео · MEFERI MIH302BK</x:v>
      </x:c>
      <x:c r="C8" s="93" t="str">
        <x:v>https://www.mvideo.ru/products/vstraivaemaya-indukcionnaya-panel-nezavisimaya-meferi-mih302bk-comfort-400354284</x:v>
      </x:c>
      <x:c r="D8" s="93" t="str">
        <x:v>PUBLIC / CATEGORY</x:v>
      </x:c>
      <x:c r="E8" s="93" t="str">
        <x:v>2026-07-16</x:v>
      </x:c>
      <x:c r="F8" s="93" t="str">
        <x:v>Проверить наличие, B2B-скидку, доставку и гарантию</x:v>
      </x:c>
    </x:row>
    <x:row r="9">
      <x:c r="A9" s="81" t="str">
        <x:v>MVIDEO_DW</x:v>
      </x:c>
      <x:c r="B9" s="93" t="str">
        <x:v>М.Видео · Monsher MD 4515</x:v>
      </x:c>
      <x:c r="C9" s="93" t="str">
        <x:v>https://www.mvideo.ru/products/vstraivaemaya-posudomoechnaya-mashina-45-sm-monsher-md-4515-400246557</x:v>
      </x:c>
      <x:c r="D9" s="93" t="str">
        <x:v>PUBLIC / CATEGORY</x:v>
      </x:c>
      <x:c r="E9" s="93" t="str">
        <x:v>2026-07-16</x:v>
      </x:c>
      <x:c r="F9" s="93" t="str">
        <x:v>Проверить наличие, B2B-скидку, доставку и гарантию</x:v>
      </x:c>
    </x:row>
    <x:row r="10">
      <x:c r="A10" s="81" t="str">
        <x:v>MVIDEO_OVEN</x:v>
      </x:c>
      <x:c r="B10" s="93" t="str">
        <x:v>М.Видео · духовые шкафы</x:v>
      </x:c>
      <x:c r="C10" s="93" t="str">
        <x:v>https://www.mvideo.ru/vstraivaemaya-tehnika-4/duhovye-shkafy-4106</x:v>
      </x:c>
      <x:c r="D10" s="93" t="str">
        <x:v>PUBLIC / CATEGORY</x:v>
      </x:c>
      <x:c r="E10" s="93" t="str">
        <x:v>2026-07-16</x:v>
      </x:c>
      <x:c r="F10" s="93" t="str">
        <x:v>Проверить наличие, B2B-скидку, доставку и гарантию</x:v>
      </x:c>
    </x:row>
    <x:row r="11">
      <x:c r="A11" s="81" t="str">
        <x:v>DOM_HLOPKA</x:v>
      </x:c>
      <x:c r="B11" s="93" t="str">
        <x:v>Дом Хлопка · гостиничный текстиль</x:v>
      </x:c>
      <x:c r="C11" s="93" t="str">
        <x:v>https://dom-hlopka.ru/</x:v>
      </x:c>
      <x:c r="D11" s="93" t="str">
        <x:v>PUBLIC / CATEGORY</x:v>
      </x:c>
      <x:c r="E11" s="93" t="str">
        <x:v>2026-07-16</x:v>
      </x:c>
      <x:c r="F11" s="93" t="str">
        <x:v>Проверить наличие, B2B-скидку, доставку и гарантию</x:v>
      </x:c>
    </x:row>
    <x:row r="12">
      <x:c r="A12" s="81" t="str">
        <x:v>DOM_TOWELS</x:v>
      </x:c>
      <x:c r="B12" s="93" t="str">
        <x:v>Дом Хлопка · полотенца</x:v>
      </x:c>
      <x:c r="C12" s="93" t="str">
        <x:v>https://dom-hlopka.ru/f/Price-list-polotenca.pdf</x:v>
      </x:c>
      <x:c r="D12" s="93" t="str">
        <x:v>PUBLIC / CATEGORY</x:v>
      </x:c>
      <x:c r="E12" s="93" t="str">
        <x:v>2026-07-16</x:v>
      </x:c>
      <x:c r="F12" s="93" t="str">
        <x:v>Проверить наличие, B2B-скидку, доставку и гарантию</x:v>
      </x:c>
    </x:row>
    <x:row r="13">
      <x:c r="A13" s="81" t="str">
        <x:v>DOM_ROBES</x:v>
      </x:c>
      <x:c r="B13" s="93" t="str">
        <x:v>Дом Хлопка · халаты</x:v>
      </x:c>
      <x:c r="C13" s="93" t="str">
        <x:v>https://dom-hlopka.ru/f/Price-list-halaty.pdf</x:v>
      </x:c>
      <x:c r="D13" s="93" t="str">
        <x:v>PUBLIC / CATEGORY</x:v>
      </x:c>
      <x:c r="E13" s="93" t="str">
        <x:v>2026-07-16</x:v>
      </x:c>
      <x:c r="F13" s="93" t="str">
        <x:v>Проверить наличие, B2B-скидку, доставку и гарантию</x:v>
      </x:c>
    </x:row>
    <x:row r="14">
      <x:c r="A14" s="81" t="str">
        <x:v>DOM_SLIPPERS</x:v>
      </x:c>
      <x:c r="B14" s="93" t="str">
        <x:v>Дом Хлопка · тапочки</x:v>
      </x:c>
      <x:c r="C14" s="93" t="str">
        <x:v>https://dom-hlopka.ru/f/Price-list-tapochki.pdf</x:v>
      </x:c>
      <x:c r="D14" s="93" t="str">
        <x:v>PUBLIC / CATEGORY</x:v>
      </x:c>
      <x:c r="E14" s="93" t="str">
        <x:v>2026-07-16</x:v>
      </x:c>
      <x:c r="F14" s="93" t="str">
        <x:v>Проверить наличие, B2B-скидку, доставку и гарантию</x:v>
      </x:c>
    </x:row>
    <x:row r="15">
      <x:c r="A15" s="81" t="str">
        <x:v>DOM_BEDDING</x:v>
      </x:c>
      <x:c r="B15" s="93" t="str">
        <x:v>Дом Хлопка · подушки и одеяла</x:v>
      </x:c>
      <x:c r="C15" s="93" t="str">
        <x:v>https://dom-hlopka.ru/f/Price-list-podushki-odeyala-namatrasniki.pdf</x:v>
      </x:c>
      <x:c r="D15" s="93" t="str">
        <x:v>PUBLIC / CATEGORY</x:v>
      </x:c>
      <x:c r="E15" s="93" t="str">
        <x:v>2026-07-16</x:v>
      </x:c>
      <x:c r="F15" s="93" t="str">
        <x:v>Проверить наличие, B2B-скидку, доставку и гарантию</x:v>
      </x:c>
    </x:row>
    <x:row r="16">
      <x:c r="A16" s="81" t="str">
        <x:v>UNELLE</x:v>
      </x:c>
      <x:c r="B16" s="93" t="str">
        <x:v>Unelle · HoReCa текстиль</x:v>
      </x:c>
      <x:c r="C16" s="93" t="str">
        <x:v>https://unelle-shop.ru/</x:v>
      </x:c>
      <x:c r="D16" s="93" t="str">
        <x:v>PUBLIC / CATEGORY</x:v>
      </x:c>
      <x:c r="E16" s="93" t="str">
        <x:v>2026-07-16</x:v>
      </x:c>
      <x:c r="F16" s="93" t="str">
        <x:v>Проверить наличие, B2B-скидку, доставку и гарантию</x:v>
      </x:c>
    </x:row>
    <x:row r="17">
      <x:c r="A17" s="81" t="str">
        <x:v>PROBRITE</x:v>
      </x:c>
      <x:c r="B17" s="93" t="str">
        <x:v>Pro-Brite · профессиональная химия</x:v>
      </x:c>
      <x:c r="C17" s="93" t="str">
        <x:v>https://pro-brite.com/</x:v>
      </x:c>
      <x:c r="D17" s="93" t="str">
        <x:v>PUBLIC / CATEGORY</x:v>
      </x:c>
      <x:c r="E17" s="93" t="str">
        <x:v>2026-07-16</x:v>
      </x:c>
      <x:c r="F17" s="93" t="str">
        <x:v>Проверить наличие, B2B-скидку, доставку и гарантию</x:v>
      </x:c>
    </x:row>
    <x:row r="18">
      <x:c r="A18" s="81" t="str">
        <x:v>MACH</x:v>
      </x:c>
      <x:c r="B18" s="93" t="str">
        <x:v>ГлавЗабор · опоры освещения</x:v>
      </x:c>
      <x:c r="C18" s="93" t="str">
        <x:v>https://glavzabor.ru/wp-content/uploads/2020/07/lighting-posts-offer.pdf</x:v>
      </x:c>
      <x:c r="D18" s="93" t="str">
        <x:v>PUBLIC / CATEGORY</x:v>
      </x:c>
      <x:c r="E18" s="93" t="str">
        <x:v>2026-07-16</x:v>
      </x:c>
      <x:c r="F18" s="93" t="str">
        <x:v>Проверить наличие, B2B-скидку, доставку и гарантию</x:v>
      </x:c>
    </x:row>
    <x:row r="19">
      <x:c r="A19" s="81" t="str">
        <x:v>POLE</x:v>
      </x:c>
      <x:c r="B19" s="93" t="str">
        <x:v>Точка опоры · ОГК-6</x:v>
      </x:c>
      <x:c r="C19" s="93" t="str">
        <x:v>https://toenergo.ru/catalog/opory-osveshcheniya-ogk-6/</x:v>
      </x:c>
      <x:c r="D19" s="93" t="str">
        <x:v>PUBLIC / CATEGORY</x:v>
      </x:c>
      <x:c r="E19" s="93" t="str">
        <x:v>2026-07-16</x:v>
      </x:c>
      <x:c r="F19" s="93" t="str">
        <x:v>Проверить наличие, B2B-скидку, доставку и гарантию</x:v>
      </x:c>
    </x:row>
    <x:row r="20">
      <x:c r="A20" s="81" t="str">
        <x:v>HOTEL_AMENITIES</x:v>
      </x:c>
      <x:c r="B20" s="93" t="str">
        <x:v>Гостиничная косметика · RFQ</x:v>
      </x:c>
      <x:c r="C20" s="93" t="str">
        <x:v>https://dom-hlopka.ru/</x:v>
      </x:c>
      <x:c r="D20" s="93" t="str">
        <x:v>PUBLIC / CATEGORY</x:v>
      </x:c>
      <x:c r="E20" s="93" t="str">
        <x:v>2026-07-16</x:v>
      </x:c>
      <x:c r="F20" s="93" t="str">
        <x:v>Проверить наличие, B2B-скидку, доставку и гарантию</x:v>
      </x:c>
    </x:row>
    <x:row r="21">
      <x:c r="A21" s="81" t="str">
        <x:v>RFQ</x:v>
      </x:c>
      <x:c r="B21" s="93" t="str">
        <x:v>Коммерческое предложение</x:v>
      </x:c>
      <x:c r="C21" s="93" t="str">
        <x:v>#procurement</x:v>
      </x:c>
      <x:c r="D21" s="93" t="str">
        <x:v>RFQ</x:v>
      </x:c>
      <x:c r="E21" s="93" t="str">
        <x:v>2026-07-16</x:v>
      </x:c>
      <x:c r="F21" s="93" t="str">
        <x:v>Получить 3 сопоставимых КП</x:v>
      </x:c>
    </x:row>
    <x:row r="22">
      <x:c r="A22" s="81" t="str">
        <x:v>LEMANA_BATH</x:v>
      </x:c>
      <x:c r="B22" s="93" t="str">
        <x:v>Лемана ПРО · ванна 100Acryl Ницца 170×70</x:v>
      </x:c>
      <x:c r="C22" s="93" t="str">
        <x:v>https://lemanapro.ru/product/vanna-100acryl-nicca-akrilovaya-170x70-sm-karkas-v-komplekte-83240825/</x:v>
      </x:c>
      <x:c r="D22" s="93" t="str">
        <x:v>PRODUCT CARD</x:v>
      </x:c>
      <x:c r="E22" s="93" t="str">
        <x:v>2026-07-16</x:v>
      </x:c>
      <x:c r="F22" s="93" t="str">
        <x:v>Проверить наличие, B2B-скидку, доставку и гарантию</x:v>
      </x:c>
    </x:row>
    <x:row r="23">
      <x:c r="A23" s="81" t="str">
        <x:v>LEMANA_SHOWER</x:v>
      </x:c>
      <x:c r="B23" s="93" t="str">
        <x:v>Лемана ПРО · душевая кабина Domani-Spa 90×90</x:v>
      </x:c>
      <x:c r="C23" s="93" t="str">
        <x:v>https://tver.lemanapro.ru/product/dushevaya-kabina-domani-spa-delight-slim-99-90x90x218-nizkiy-poddon-92085033/</x:v>
      </x:c>
      <x:c r="D23" s="93" t="str">
        <x:v>PRODUCT CARD</x:v>
      </x:c>
      <x:c r="E23" s="93" t="str">
        <x:v>2026-07-16</x:v>
      </x:c>
      <x:c r="F23" s="93" t="str">
        <x:v>Проверить наличие, B2B-скидку, доставку и гарантию</x:v>
      </x:c>
    </x:row>
    <x:row r="24">
      <x:c r="A24" s="81" t="str">
        <x:v>LEMANA_VANITY</x:v>
      </x:c>
      <x:c r="B24" s="93" t="str">
        <x:v>Лемана ПРО · тумба с раковиной Гарда 60</x:v>
      </x:c>
      <x:c r="C24" s="93" t="str">
        <x:v>https://tver.lemanapro.ru/product/tumba-s-rakovinoy-garda-podvesnaya-60-sm-2-yashchika-cvet-sero-bezhevyy-89390141/</x:v>
      </x:c>
      <x:c r="D24" s="93" t="str">
        <x:v>PRODUCT CARD</x:v>
      </x:c>
      <x:c r="E24" s="93" t="str">
        <x:v>2026-07-16</x:v>
      </x:c>
      <x:c r="F24" s="93" t="str">
        <x:v>Проверить наличие, B2B-скидку, доставку и гарантию</x:v>
      </x:c>
    </x:row>
    <x:row r="25">
      <x:c r="A25" s="81" t="str">
        <x:v>LEMANA_BASIN_MIXER</x:v>
      </x:c>
      <x:c r="B25" s="93" t="str">
        <x:v>Лемана ПРО · смеситель Esko Porto</x:v>
      </x:c>
      <x:c r="C25" s="93" t="str">
        <x:v>https://ulyanovsk.lemanapro.ru/product/smesitel-dlya-rakoviny-esko-porto-odnorychazhnyy-cvet-chernyy-89409218/</x:v>
      </x:c>
      <x:c r="D25" s="93" t="str">
        <x:v>PRODUCT CARD</x:v>
      </x:c>
      <x:c r="E25" s="93" t="str">
        <x:v>2026-07-16</x:v>
      </x:c>
      <x:c r="F25" s="93" t="str">
        <x:v>Проверить наличие, B2B-скидку, доставку и гарантию</x:v>
      </x:c>
    </x:row>
    <x:row r="26">
      <x:c r="A26" s="81" t="str">
        <x:v>LEMANA_TUB_MIXER</x:v>
      </x:c>
      <x:c r="B26" s="93" t="str">
        <x:v>Лемана ПРО · смеситель для ванны</x:v>
      </x:c>
      <x:c r="C26" s="93" t="str">
        <x:v>https://ulyanovsk.lemanapro.ru/product/smesitel-dlya-vanny-odnorychazhnyy-cvet-chernyy-84534016/</x:v>
      </x:c>
      <x:c r="D26" s="93" t="str">
        <x:v>PRODUCT CARD</x:v>
      </x:c>
      <x:c r="E26" s="93" t="str">
        <x:v>2026-07-16</x:v>
      </x:c>
      <x:c r="F26" s="93" t="str">
        <x:v>Проверить наличие, B2B-скидку, доставку и гарантию</x:v>
      </x:c>
    </x:row>
    <x:row r="27">
      <x:c r="A27" s="81" t="str">
        <x:v>LEMANA_TOILET</x:v>
      </x:c>
      <x:c r="B27" s="93" t="str">
        <x:v>Лемана ПРО · AM.PM Fresh 2.0 Tornado</x:v>
      </x:c>
      <x:c r="C27" s="93" t="str">
        <x:v>https://tolyatti.lemanapro.ru/product/unitaz-kompakt-ampm-fresh-20-tornado-c8b8900lmsc-bezobodkovyy-sidene-s-mikroliftom-dvoynoy-smyv-89369234/</x:v>
      </x:c>
      <x:c r="D27" s="93" t="str">
        <x:v>PRODUCT CARD</x:v>
      </x:c>
      <x:c r="E27" s="93" t="str">
        <x:v>2026-07-16</x:v>
      </x:c>
      <x:c r="F27" s="93" t="str">
        <x:v>Проверить наличие, B2B-скидку, доставку и гарантию</x:v>
      </x:c>
    </x:row>
    <x:row r="28">
      <x:c r="A28" s="81" t="str">
        <x:v>LEMANA_SINK</x:v>
      </x:c>
      <x:c r="B28" s="93" t="str">
        <x:v>Лемана ПРО · мойка Delinia 51×51 кварц</x:v>
      </x:c>
      <x:c r="C28" s="93" t="str">
        <x:v>https://lemanapro.ru/product/moyka-dlya-kuhni-vreznaya-delinia-51x51-sm-glubina-chashi-20-sm-kvarc-cvet-belyy-zhasmin-87795684/</x:v>
      </x:c>
      <x:c r="D28" s="93" t="str">
        <x:v>PRODUCT CARD</x:v>
      </x:c>
      <x:c r="E28" s="93" t="str">
        <x:v>2026-07-16</x:v>
      </x:c>
      <x:c r="F28" s="93" t="str">
        <x:v>Проверить наличие, B2B-скидку, доставку и гарантию</x:v>
      </x:c>
    </x:row>
    <x:row r="29">
      <x:c r="A29" s="81" t="str">
        <x:v>LEMANA_KITCHEN_MIXER</x:v>
      </x:c>
      <x:c r="B29" s="93" t="str">
        <x:v>Лемана ПРО · смеситель кухонный Нея</x:v>
      </x:c>
      <x:c r="C29" s="93" t="str">
        <x:v>https://ufa.lemanapro.ru/product/smesitel-kuhonnyy-neya-obshchaya-vysota-478-sm-cvet-chernyy-matovyy-88780487/</x:v>
      </x:c>
      <x:c r="D29" s="93" t="str">
        <x:v>PRODUCT CARD</x:v>
      </x:c>
      <x:c r="E29" s="93" t="str">
        <x:v>2026-07-16</x:v>
      </x:c>
      <x:c r="F29" s="93" t="str">
        <x:v>Проверить наличие, B2B-скидку, доставку и гарантию</x:v>
      </x:c>
    </x:row>
    <x:row r="30">
      <x:c r="A30" s="81" t="str">
        <x:v>LEMANA_BOLLARD</x:v>
      </x:c>
      <x:c r="B30" s="93" t="str">
        <x:v>Лемана ПРО · фонарный столб Smartbuy Square 60</x:v>
      </x:c>
      <x:c r="C30" s="93" t="str">
        <x:v>https://lemanapro.ru/product/fonarnyy-stolb-ulichnyy-smartbuy-square-60-sm-cvet-chernyy-89402558/</x:v>
      </x:c>
      <x:c r="D30" s="93" t="str">
        <x:v>PRODUCT CARD</x:v>
      </x:c>
      <x:c r="E30" s="93" t="str">
        <x:v>2026-07-16</x:v>
      </x:c>
      <x:c r="F30" s="93" t="str">
        <x:v>Проверить наличие, B2B-скидку, доставку и гарантию</x:v>
      </x:c>
    </x:row>
    <x:row r="31">
      <x:c r="A31" s="81" t="str">
        <x:v>LEMANA_SPOT</x:v>
      </x:c>
      <x:c r="B31" s="93" t="str">
        <x:v>Лемана ПРО · спот Inspire Ada IP65</x:v>
      </x:c>
      <x:c r="C31" s="93" t="str">
        <x:v>https://lemanapro.ru/product/spot-sadovo-parkovyy-inspire-ada-pod-lampu-gu10-28-vt-ip65-cvet-chernyy-82664539/</x:v>
      </x:c>
      <x:c r="D31" s="93" t="str">
        <x:v>PRODUCT CARD</x:v>
      </x:c>
      <x:c r="E31" s="93" t="str">
        <x:v>2026-07-16</x:v>
      </x:c>
      <x:c r="F31" s="93" t="str">
        <x:v>Проверить наличие, B2B-скидку, доставку и гарантию</x:v>
      </x:c>
    </x:row>
    <x:row r="32">
      <x:c r="A32" s="81" t="str">
        <x:v>LEMANA_FLOOD</x:v>
      </x:c>
      <x:c r="B32" s="93" t="str">
        <x:v>Лемана ПРО · прожектор Inspire 100 Вт IP65</x:v>
      </x:c>
      <x:c r="C32" s="93" t="str">
        <x:v>https://ufa.lemanapro.ru/product/prozhektor-svetodiodnyy-ulichnyy-inspire-100-vt-6500-k-ip65-holodnyy-belyy-svet-84804049/</x:v>
      </x:c>
      <x:c r="D32" s="93" t="str">
        <x:v>PRODUCT CARD</x:v>
      </x:c>
      <x:c r="E32" s="93" t="str">
        <x:v>2026-07-16</x:v>
      </x:c>
      <x:c r="F32" s="93" t="str">
        <x:v>Проверить наличие, B2B-скидку, доставку и гарантию</x:v>
      </x:c>
    </x:row>
    <x:row r="33">
      <x:c r="A33" s="81" t="str">
        <x:v>OZON_MFP</x:v>
      </x:c>
      <x:c r="B33" s="93" t="str">
        <x:v>Ozon · МФУ Pantum BM2300W</x:v>
      </x:c>
      <x:c r="C33" s="93" t="str">
        <x:v>https://www.ozon.ru/product/mfu-lazernyy-s-wifi-pantum-bm2300w-wi-fi-bluetooth-usb-2-0-printer-kopir-skaner-1758863880/</x:v>
      </x:c>
      <x:c r="D33" s="93" t="str">
        <x:v>PRODUCT CARD</x:v>
      </x:c>
      <x:c r="E33" s="93" t="str">
        <x:v>2026-07-16</x:v>
      </x:c>
      <x:c r="F33" s="93" t="str">
        <x:v>Проверить наличие, B2B-скидку, доставку и гарантию</x:v>
      </x:c>
    </x:row>
    <x:row r="34">
      <x:c r="A34" s="81" t="str">
        <x:v>OZON_SAFE</x:v>
      </x:c>
      <x:c r="B34" s="93" t="str">
        <x:v>Ozon · сейф Cactus CS-SF-T25</x:v>
      </x:c>
      <x:c r="C34" s="93" t="str">
        <x:v>https://www.ozon.ru/category/seyfy-15158/</x:v>
      </x:c>
      <x:c r="D34" s="93" t="str">
        <x:v>CATEGORY SNAPSHOT</x:v>
      </x:c>
      <x:c r="E34" s="93" t="str">
        <x:v>2026-07-16</x:v>
      </x:c>
      <x:c r="F34" s="93" t="str">
        <x:v>Проверить наличие, B2B-скидку, доставку и гарантию</x:v>
      </x:c>
    </x:row>
    <x:row r="35">
      <x:c r="A35" s="81" t="str">
        <x:v>OZON_KEYBOX</x:v>
      </x:c>
      <x:c r="B35" s="93" t="str">
        <x:v>Ozon · ключница с кодовым замком</x:v>
      </x:c>
      <x:c r="C35" s="93" t="str">
        <x:v>https://www.ozon.ru/product/klyuchnitsa-nastennaya-seyf-dlya-klyuchey-s-kodovym-zamkom-1319390150/</x:v>
      </x:c>
      <x:c r="D35" s="93" t="str">
        <x:v>PRODUCT CARD</x:v>
      </x:c>
      <x:c r="E35" s="93" t="str">
        <x:v>2026-07-16</x:v>
      </x:c>
      <x:c r="F35" s="93" t="str">
        <x:v>Проверить наличие, B2B-скидку, доставку и гарантию</x:v>
      </x:c>
    </x:row>
    <x:row r="36">
      <x:c r="A36" s="81" t="str">
        <x:v>OZON_CART</x:v>
      </x:c>
      <x:c r="B36" s="93" t="str">
        <x:v>Ozon · складная грузовая тележка</x:v>
      </x:c>
      <x:c r="C36" s="93" t="str">
        <x:v>https://www.ozon.ru/product/telezhka-skladnaya-1585644260/</x:v>
      </x:c>
      <x:c r="D36" s="93" t="str">
        <x:v>PRODUCT CARD</x:v>
      </x:c>
      <x:c r="E36" s="93" t="str">
        <x:v>2026-07-16</x:v>
      </x:c>
      <x:c r="F36" s="93" t="str">
        <x:v>Проверить наличие, B2B-скидку, доставку и гарантию</x:v>
      </x:c>
    </x:row>
    <x:row r="37">
      <x:c r="A37" s="81" t="str">
        <x:v>OZON_MONOBLOCK</x:v>
      </x:c>
      <x:c r="B37" s="93" t="str">
        <x:v>Ozon · моноблок для ресепшн</x:v>
      </x:c>
      <x:c r="C37" s="93" t="str">
        <x:v>https://www.ozon.ru/search/?text=%D0%BC%D0%BE%D0%BD%D0%BE%D0%B1%D0%BB%D0%BE%D0%BA%20%D0%B4%D0%BB%D1%8F%20%D0%BE%D1%84%D0%B8%D1%81%D0%B0</x:v>
      </x:c>
      <x:c r="D37" s="93" t="str">
        <x:v>SEARCH / VERIFY</x:v>
      </x:c>
      <x:c r="E37" s="93" t="str">
        <x:v>2026-07-16</x:v>
      </x:c>
      <x:c r="F37" s="93" t="str">
        <x:v>Проверить наличие, B2B-скидку, доставку и гарантию</x:v>
      </x:c>
    </x:row>
    <x:row r="38">
      <x:c r="A38" s="81" t="str">
        <x:v>OZON_POS</x:v>
      </x:c>
      <x:c r="B38" s="93" t="str">
        <x:v>Ozon · POS-комплект</x:v>
      </x:c>
      <x:c r="C38" s="93" t="str">
        <x:v>https://www.ozon.ru/search/?text=POS%20%D0%BA%D0%BE%D0%BC%D0%BF%D0%BB%D0%B5%D0%BA%D1%82</x:v>
      </x:c>
      <x:c r="D38" s="93" t="str">
        <x:v>SEARCH / VERIFY</x:v>
      </x:c>
      <x:c r="E38" s="93" t="str">
        <x:v>2026-07-16</x:v>
      </x:c>
      <x:c r="F38" s="93" t="str">
        <x:v>Проверить наличие, B2B-скидку, доставку и гарантию</x:v>
      </x:c>
    </x:row>
    <x:row r="39">
      <x:c r="A39" s="81" t="str">
        <x:v>OZON_ROUTER</x:v>
      </x:c>
      <x:c r="B39" s="93" t="str">
        <x:v>Ozon · mesh Wi-Fi / IP-телефония</x:v>
      </x:c>
      <x:c r="C39" s="93" t="str">
        <x:v>https://www.ozon.ru/search/?text=mesh%20wifi%20%D0%BA%D0%BE%D0%BC%D0%BF%D0%BB%D0%B5%D0%BA%D1%82</x:v>
      </x:c>
      <x:c r="D39" s="93" t="str">
        <x:v>SEARCH / VERIFY</x:v>
      </x:c>
      <x:c r="E39" s="93" t="str">
        <x:v>2026-07-16</x:v>
      </x:c>
      <x:c r="F39" s="93" t="str">
        <x:v>Проверить наличие, B2B-скидку, доставку и гарантию</x:v>
      </x:c>
    </x:row>
    <x:row r="40">
      <x:c r="A40" s="81" t="str">
        <x:v>WB_TOPPER</x:v>
      </x:c>
      <x:c r="B40" s="93" t="str">
        <x:v>Wildberries · топпер Palay 160×200×5</x:v>
      </x:c>
      <x:c r="C40" s="93" t="str">
        <x:v>https://global.wildberries.ru/catalog/267969243/detail.aspx</x:v>
      </x:c>
      <x:c r="D40" s="93" t="str">
        <x:v>PRODUCT CARD</x:v>
      </x:c>
      <x:c r="E40" s="93" t="str">
        <x:v>2026-07-16</x:v>
      </x:c>
      <x:c r="F40" s="93" t="str">
        <x:v>Проверить наличие, B2B-скидку, доставку и гарантию</x:v>
      </x:c>
    </x:row>
    <x:row r="41">
      <x:c r="A41" s="81" t="str">
        <x:v>WB_AROMA</x:v>
      </x:c>
      <x:c r="B41" s="93" t="str">
        <x:v>Wildberries · эфирное масло пихты</x:v>
      </x:c>
      <x:c r="C41" s="93" t="str">
        <x:v>https://www.wildberries.ru/catalog/0/search.aspx?search=%D1%8D%D1%84%D0%B8%D1%80%D0%BD%D0%BE%D0%B5%20%D0%BC%D0%B0%D1%81%D0%BB%D0%BE%20%D0%BF%D0%B8%D1%85%D1%82%D1%8B</x:v>
      </x:c>
      <x:c r="D41" s="93" t="str">
        <x:v>SEARCH / VERIFY</x:v>
      </x:c>
      <x:c r="E41" s="93" t="str">
        <x:v>2026-07-16</x:v>
      </x:c>
      <x:c r="F41" s="93" t="str">
        <x:v>Проверить наличие, B2B-скидку, доставку и гарантию</x:v>
      </x:c>
    </x:row>
    <x:row r="42">
      <x:c r="A42" s="81" t="str">
        <x:v>WB_MICROFIBER</x:v>
      </x:c>
      <x:c r="B42" s="93" t="str">
        <x:v>Wildberries · салфетки из микрофибры</x:v>
      </x:c>
      <x:c r="C42" s="93" t="str">
        <x:v>https://www.wildberries.ru/catalog/0/search.aspx?search=%D1%81%D0%B0%D0%BB%D1%84%D0%B5%D1%82%D0%BA%D0%B8%20%D0%B8%D0%B7%20%D0%BC%D0%B8%D0%BA%D1%80%D0%BE%D1%84%D0%B8%D0%B1%D1%80%D1%8B%2020%20%D1%88%D1%82</x:v>
      </x:c>
      <x:c r="D42" s="93" t="str">
        <x:v>SEARCH / VERIFY</x:v>
      </x:c>
      <x:c r="E42" s="93" t="str">
        <x:v>2026-07-16</x:v>
      </x:c>
      <x:c r="F42" s="93" t="str">
        <x:v>Проверить наличие, B2B-скидку, доставку и гарантию</x:v>
      </x:c>
    </x:row>
    <x:row r="43">
      <x:c r="A43" s="82" t="str">
        <x:v>WB_STORAGE</x:v>
      </x:c>
      <x:c r="B43" s="94" t="str">
        <x:v>Wildberries · контейнеры для хранения</x:v>
      </x:c>
      <x:c r="C43" s="94" t="str">
        <x:v>https://www.wildberries.ru/catalog/0/search.aspx?search=%D0%BA%D0%BE%D0%BD%D1%82%D0%B5%D0%B9%D0%BD%D0%B5%D1%80%20%D0%B4%D0%BB%D1%8F%20%D1%85%D1%80%D0%B0%D0%BD%D0%B5%D0%BD%D0%B8%D1%8F%2060%20%D0%BB</x:v>
      </x:c>
      <x:c r="D43" s="94" t="str">
        <x:v>SEARCH / VERIFY</x:v>
      </x:c>
      <x:c r="E43" s="94" t="str">
        <x:v>2026-07-16</x:v>
      </x:c>
      <x:c r="F43" s="94" t="str">
        <x:v>Проверить наличие, B2B-скидку, доставку и гарантию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8" hidden="0" customWidth="1"/>
    <x:col min="3" max="3" width="18" hidden="0" customWidth="1"/>
    <x:col min="4" max="4" width="18" hidden="0" customWidth="1"/>
    <x:col min="5" max="5" width="14" hidden="0" customWidth="1"/>
    <x:col min="6" max="6" width="34" hidden="0" customWidth="1"/>
  </x:cols>
  <x:sheetData>
    <x:row r="1" ht="34" customHeight="1">
      <x:c r="A1" s="3" t="str">
        <x:v>Checks</x:v>
      </x:c>
      <x:c r="B1" s="3"/>
      <x:c r="C1" s="3"/>
      <x:c r="D1" s="3"/>
      <x:c r="E1" s="3"/>
      <x:c r="F1" s="3"/>
    </x:row>
    <x:row r="2" ht="30" customHeight="1">
      <x:c r="A2" s="7" t="str">
        <x:v>Контроль связности, полноты источников и формул. PASS не означает фиксацию цены поставщиком.</x:v>
      </x:c>
      <x:c r="B2" s="7"/>
      <x:c r="C2" s="7"/>
      <x:c r="D2" s="7"/>
      <x:c r="E2" s="7"/>
      <x:c r="F2" s="7"/>
    </x:row>
    <x:row r="4" ht="26" customHeight="1">
      <x:c r="A4" s="75" t="str">
        <x:v>Check</x:v>
      </x:c>
      <x:c r="B4" s="75" t="str">
        <x:v>Actual</x:v>
      </x:c>
      <x:c r="C4" s="75" t="str">
        <x:v>Expected</x:v>
      </x:c>
      <x:c r="D4" s="75" t="str">
        <x:v>Delta</x:v>
      </x:c>
      <x:c r="E4" s="75" t="str">
        <x:v>Status</x:v>
      </x:c>
      <x:c r="F4" s="75" t="str">
        <x:v>Где исправить</x:v>
      </x:c>
    </x:row>
    <x:row r="5">
      <x:c r="A5" s="80" t="str">
        <x:v>Строки Unit FF&amp;E</x:v>
      </x:c>
      <x:c r="B5" s="80" t="n">
        <x:v>59</x:v>
      </x:c>
      <x:c r="C5" s="80" t="n">
        <x:v>59</x:v>
      </x:c>
      <x:c r="D5" s="80" t="n">
        <x:f>B5-C5</x:f>
        <x:v>0</x:v>
      </x:c>
      <x:c r="E5" s="108" t="str">
        <x:f>IF(ABS(D5)&lt;0.01,"OK","FAIL")</x:f>
        <x:v>OK</x:v>
      </x:c>
      <x:c r="F5" s="80" t="str">
        <x:v>Unit FF&amp;E</x:v>
      </x:c>
    </x:row>
    <x:row r="6">
      <x:c r="A6" s="81" t="str">
        <x:v>Строки Shared CAPEX</x:v>
      </x:c>
      <x:c r="B6" s="81" t="n">
        <x:v>36</x:v>
      </x:c>
      <x:c r="C6" s="81" t="n">
        <x:v>36</x:v>
      </x:c>
      <x:c r="D6" s="81" t="n">
        <x:f>B6-C6</x:f>
        <x:v>0</x:v>
      </x:c>
      <x:c r="E6" s="110" t="str">
        <x:f>IF(ABS(D6)&lt;0.01,"OK","FAIL")</x:f>
        <x:v>OK</x:v>
      </x:c>
      <x:c r="F6" s="81" t="str">
        <x:v>Shared CAPEX</x:v>
      </x:c>
    </x:row>
    <x:row r="7">
      <x:c r="A7" s="81" t="str">
        <x:v>Строки Recurring OS&amp;E</x:v>
      </x:c>
      <x:c r="B7" s="81" t="n">
        <x:v>30</x:v>
      </x:c>
      <x:c r="C7" s="81" t="n">
        <x:v>30</x:v>
      </x:c>
      <x:c r="D7" s="81" t="n">
        <x:f>B7-C7</x:f>
        <x:v>0</x:v>
      </x:c>
      <x:c r="E7" s="110" t="str">
        <x:f>IF(ABS(D7)&lt;0.01,"OK","FAIL")</x:f>
        <x:v>OK</x:v>
      </x:c>
      <x:c r="F7" s="81" t="str">
        <x:v>Recurring OS&amp;E</x:v>
      </x:c>
    </x:row>
    <x:row r="8">
      <x:c r="A8" s="81" t="str">
        <x:v>Пилот: components tie</x:v>
      </x:c>
      <x:c r="B8" s="86" t="n">
        <x:f>Summary!B11</x:f>
        <x:v>11777603.594</x:v>
      </x:c>
      <x:c r="C8" s="86" t="n">
        <x:f>Summary!B9+Summary!B10</x:f>
        <x:v>11777603.594</x:v>
      </x:c>
      <x:c r="D8" s="86" t="n">
        <x:f>B8-C8</x:f>
        <x:v>0</x:v>
      </x:c>
      <x:c r="E8" s="110" t="str">
        <x:f>IF(ABS(D8)&lt;0.01,"OK","FAIL")</x:f>
        <x:v>OK</x:v>
      </x:c>
      <x:c r="F8" s="81" t="str">
        <x:v>Summary</x:v>
      </x:c>
    </x:row>
    <x:row r="9">
      <x:c r="A9" s="81" t="str">
        <x:v>20 домов: components tie</x:v>
      </x:c>
      <x:c r="B9" s="86" t="n">
        <x:f>Summary!C11</x:f>
        <x:v>45566695.026</x:v>
      </x:c>
      <x:c r="C9" s="86" t="n">
        <x:f>Summary!C9+Summary!C10</x:f>
        <x:v>45566695.026</x:v>
      </x:c>
      <x:c r="D9" s="86" t="n">
        <x:f>B9-C9</x:f>
        <x:v>0</x:v>
      </x:c>
      <x:c r="E9" s="110" t="str">
        <x:f>IF(ABS(D9)&lt;0.01,"OK","FAIL")</x:f>
        <x:v>OK</x:v>
      </x:c>
      <x:c r="F9" s="81" t="str">
        <x:v>Summary</x:v>
      </x:c>
    </x:row>
    <x:row r="10">
      <x:c r="A10" s="82" t="str">
        <x:v>Модельный статус</x:v>
      </x:c>
      <x:c r="B10" s="82" t="n">
        <x:f>COUNTIF(E5:E9,"FAIL")</x:f>
        <x:v>0</x:v>
      </x:c>
      <x:c r="C10" s="82" t="n">
        <x:v>0</x:v>
      </x:c>
      <x:c r="D10" s="82" t="n">
        <x:f>B10-C10</x:f>
        <x:v>0</x:v>
      </x:c>
      <x:c r="E10" s="132" t="str">
        <x:f>IF(B10=0,"PASS","FAIL")</x:f>
        <x:v>PASS</x:v>
      </x:c>
      <x:c r="F10" s="82" t="str">
        <x:v>Проверить строки со статусом FAIL</x:v>
      </x:c>
    </x:row>
  </x:sheetData>
  <x:mergeCells>
    <x:mergeCell ref="A1:F1"/>
    <x:mergeCell ref="A2:F2"/>
  </x:mergeCells>
  <x:pageMargins left="0.7" right="0.7" top="0.75" bottom="0.75" header="0.3" footer="0.3"/>
</x:worksheet>
</file>